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D:\PMT\trackpm_next_js\public\templates\"/>
    </mc:Choice>
  </mc:AlternateContent>
  <xr:revisionPtr revIDLastSave="0" documentId="13_ncr:1_{6055CBC3-4EC6-4A97-9B49-0FBA3C878CBF}" xr6:coauthVersionLast="47" xr6:coauthVersionMax="47" xr10:uidLastSave="{00000000-0000-0000-0000-000000000000}"/>
  <bookViews>
    <workbookView xWindow="28680" yWindow="-120" windowWidth="29040" windowHeight="15720" xr2:uid="{00000000-000D-0000-FFFF-FFFF00000000}"/>
  </bookViews>
  <sheets>
    <sheet name="Monthly Timesheet" sheetId="1" r:id="rId1"/>
    <sheet name="Holidays" sheetId="2" r:id="rId2"/>
    <sheet name="How to use"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51" i="1" l="1"/>
  <c r="H51" i="1" s="1"/>
  <c r="A51" i="1"/>
  <c r="E50" i="1"/>
  <c r="H50" i="1" s="1"/>
  <c r="A50" i="1"/>
  <c r="E49" i="1"/>
  <c r="H49" i="1" s="1"/>
  <c r="A49" i="1"/>
  <c r="E48" i="1"/>
  <c r="H48" i="1" s="1"/>
  <c r="A48" i="1"/>
  <c r="E47" i="1"/>
  <c r="H47" i="1" s="1"/>
  <c r="A47" i="1"/>
  <c r="E46" i="1"/>
  <c r="H46" i="1" s="1"/>
  <c r="A46" i="1"/>
  <c r="E45" i="1"/>
  <c r="H45" i="1" s="1"/>
  <c r="A45" i="1"/>
  <c r="E44" i="1"/>
  <c r="H44" i="1" s="1"/>
  <c r="A44" i="1"/>
  <c r="E43" i="1"/>
  <c r="H43" i="1" s="1"/>
  <c r="A43" i="1"/>
  <c r="E42" i="1"/>
  <c r="H42" i="1" s="1"/>
  <c r="A42" i="1"/>
  <c r="E41" i="1"/>
  <c r="H41" i="1" s="1"/>
  <c r="A41" i="1"/>
  <c r="E40" i="1"/>
  <c r="H40" i="1" s="1"/>
  <c r="A40" i="1"/>
  <c r="E39" i="1"/>
  <c r="H39" i="1" s="1"/>
  <c r="A39" i="1"/>
  <c r="E38" i="1"/>
  <c r="H38" i="1" s="1"/>
  <c r="A38" i="1"/>
  <c r="E37" i="1"/>
  <c r="H37" i="1" s="1"/>
  <c r="A37" i="1"/>
  <c r="E36" i="1"/>
  <c r="H36" i="1" s="1"/>
  <c r="A36" i="1"/>
  <c r="E35" i="1"/>
  <c r="H35" i="1" s="1"/>
  <c r="A35" i="1"/>
  <c r="E34" i="1"/>
  <c r="H34" i="1" s="1"/>
  <c r="A34" i="1"/>
  <c r="E33" i="1"/>
  <c r="H33" i="1" s="1"/>
  <c r="A33" i="1"/>
  <c r="E32" i="1"/>
  <c r="H32" i="1" s="1"/>
  <c r="A32" i="1"/>
  <c r="E31" i="1"/>
  <c r="H31" i="1" s="1"/>
  <c r="A31" i="1"/>
  <c r="G31" i="1" s="1"/>
  <c r="E30" i="1"/>
  <c r="H30" i="1" s="1"/>
  <c r="A30" i="1"/>
  <c r="E29" i="1"/>
  <c r="H29" i="1" s="1"/>
  <c r="A29" i="1"/>
  <c r="E28" i="1"/>
  <c r="H28" i="1" s="1"/>
  <c r="A28" i="1"/>
  <c r="G27" i="1"/>
  <c r="E27" i="1"/>
  <c r="A27" i="1"/>
  <c r="B27" i="1" s="1"/>
  <c r="E26" i="1"/>
  <c r="H26" i="1" s="1"/>
  <c r="A26" i="1"/>
  <c r="E25" i="1"/>
  <c r="H25" i="1" s="1"/>
  <c r="A25" i="1"/>
  <c r="E24" i="1"/>
  <c r="H24" i="1" s="1"/>
  <c r="A24" i="1"/>
  <c r="E23" i="1"/>
  <c r="H23" i="1" s="1"/>
  <c r="A23" i="1"/>
  <c r="E22" i="1"/>
  <c r="H22" i="1" s="1"/>
  <c r="A22" i="1"/>
  <c r="E21" i="1"/>
  <c r="H21" i="1" s="1"/>
  <c r="A21" i="1"/>
  <c r="E15" i="1"/>
  <c r="E13" i="1"/>
  <c r="E12" i="1"/>
  <c r="B12" i="1"/>
  <c r="E16" i="1" s="1"/>
  <c r="I27" i="1" l="1"/>
  <c r="H13" i="1"/>
  <c r="G51" i="1"/>
  <c r="B51" i="1"/>
  <c r="B50" i="1"/>
  <c r="G50" i="1"/>
  <c r="I50" i="1" s="1"/>
  <c r="G49" i="1"/>
  <c r="B49" i="1"/>
  <c r="B48" i="1"/>
  <c r="G48" i="1"/>
  <c r="I48" i="1" s="1"/>
  <c r="G47" i="1"/>
  <c r="I47" i="1" s="1"/>
  <c r="B47" i="1"/>
  <c r="G46" i="1"/>
  <c r="I46" i="1" s="1"/>
  <c r="B46" i="1"/>
  <c r="G45" i="1"/>
  <c r="I45" i="1" s="1"/>
  <c r="B45" i="1"/>
  <c r="G44" i="1"/>
  <c r="I44" i="1" s="1"/>
  <c r="B44" i="1"/>
  <c r="B43" i="1"/>
  <c r="G43" i="1"/>
  <c r="I43" i="1" s="1"/>
  <c r="G42" i="1"/>
  <c r="B42" i="1"/>
  <c r="G41" i="1"/>
  <c r="B41" i="1"/>
  <c r="G40" i="1"/>
  <c r="B40" i="1"/>
  <c r="B39" i="1"/>
  <c r="G39" i="1"/>
  <c r="I39" i="1" s="1"/>
  <c r="G38" i="1"/>
  <c r="B38" i="1"/>
  <c r="G37" i="1"/>
  <c r="B37" i="1"/>
  <c r="G36" i="1"/>
  <c r="I36" i="1" s="1"/>
  <c r="B36" i="1"/>
  <c r="B35" i="1"/>
  <c r="G35" i="1"/>
  <c r="I35" i="1" s="1"/>
  <c r="B34" i="1"/>
  <c r="G34" i="1"/>
  <c r="I34" i="1" s="1"/>
  <c r="B33" i="1"/>
  <c r="G33" i="1"/>
  <c r="I33" i="1" s="1"/>
  <c r="G32" i="1"/>
  <c r="I32" i="1" s="1"/>
  <c r="B32" i="1"/>
  <c r="B31" i="1"/>
  <c r="I31" i="1" s="1"/>
  <c r="B30" i="1"/>
  <c r="G30" i="1"/>
  <c r="I30" i="1"/>
  <c r="G29" i="1"/>
  <c r="B29" i="1"/>
  <c r="I29" i="1" s="1"/>
  <c r="G28" i="1"/>
  <c r="B28" i="1"/>
  <c r="H27" i="1"/>
  <c r="H12" i="1" s="1"/>
  <c r="H14" i="1" s="1"/>
  <c r="B16" i="1"/>
  <c r="B15" i="1"/>
  <c r="G26" i="1"/>
  <c r="I26" i="1" s="1"/>
  <c r="B26" i="1"/>
  <c r="G25" i="1"/>
  <c r="B25" i="1"/>
  <c r="B24" i="1"/>
  <c r="G24" i="1"/>
  <c r="I24" i="1" s="1"/>
  <c r="G23" i="1"/>
  <c r="B23" i="1"/>
  <c r="G22" i="1"/>
  <c r="B22" i="1"/>
  <c r="G21" i="1"/>
  <c r="B21" i="1"/>
  <c r="I51" i="1" l="1"/>
  <c r="I42" i="1"/>
  <c r="I41" i="1"/>
  <c r="I40" i="1"/>
  <c r="I38" i="1"/>
  <c r="I37" i="1"/>
  <c r="I28" i="1"/>
  <c r="I25" i="1"/>
  <c r="I49" i="1"/>
  <c r="I23" i="1"/>
  <c r="I22" i="1"/>
  <c r="I21" i="1"/>
  <c r="B14" i="1"/>
  <c r="B13" i="1"/>
  <c r="E14"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TrackPM</author>
  </authors>
  <commentList>
    <comment ref="E5" authorId="0" shapeId="0" xr:uid="{00000000-0006-0000-0000-000001000000}">
      <text>
        <r>
          <rPr>
            <sz val="11"/>
            <color theme="1"/>
            <rFont val="Calibri"/>
            <family val="2"/>
            <scheme val="minor"/>
          </rPr>
          <t>Adds that state's holidays from the Holidays 2027 tab.</t>
        </r>
      </text>
    </comment>
    <comment ref="E6" authorId="0" shapeId="0" xr:uid="{00000000-0006-0000-0000-000002000000}">
      <text>
        <r>
          <rPr>
            <sz val="11"/>
            <color theme="1"/>
            <rFont val="Calibri"/>
            <family val="2"/>
            <scheme val="minor"/>
          </rPr>
          <t>Use gross monthly salary, not CTC: CTC includes employer PF/gratuity, which are not cut for LOP.</t>
        </r>
      </text>
    </comment>
    <comment ref="E7" authorId="0" shapeId="0" xr:uid="{00000000-0006-0000-0000-000003000000}">
      <text>
        <r>
          <rPr>
            <sz val="11"/>
            <color theme="1"/>
            <rFont val="Calibri"/>
            <family val="2"/>
            <scheme val="minor"/>
          </rPr>
          <t>Most companies divide monthly salary by calendar days (30/31); some use working days. Follow your payroll policy.</t>
        </r>
      </text>
    </comment>
    <comment ref="E8" authorId="0" shapeId="0" xr:uid="{00000000-0006-0000-0000-000004000000}">
      <text>
        <r>
          <rPr>
            <sz val="11"/>
            <color theme="1"/>
            <rFont val="Calibri"/>
            <family val="2"/>
            <scheme val="minor"/>
          </rPr>
          <t>Hours above this in a day count as overtime.</t>
        </r>
      </text>
    </comment>
    <comment ref="E9" authorId="0" shapeId="0" xr:uid="{00000000-0006-0000-0000-000005000000}">
      <text>
        <r>
          <rPr>
            <sz val="11"/>
            <color theme="1"/>
            <rFont val="Calibri"/>
            <family val="2"/>
            <scheme val="minor"/>
          </rPr>
          <t>Code on Wages, 2019: overtime at twice the ordinary rate of wages.</t>
        </r>
      </text>
    </comment>
    <comment ref="H14" authorId="0" shapeId="0" xr:uid="{00000000-0006-0000-0000-000006000000}">
      <text>
        <r>
          <rPr>
            <sz val="11"/>
            <color theme="1"/>
            <rFont val="Calibri"/>
            <family val="2"/>
            <scheme val="minor"/>
          </rPr>
          <t>Hourly ordinary rate = gross salary ÷ divisor days ÷ normal hours per day, × the overtime multiplier.</t>
        </r>
      </text>
    </comment>
  </commentList>
</comments>
</file>

<file path=xl/sharedStrings.xml><?xml version="1.0" encoding="utf-8"?>
<sst xmlns="http://schemas.openxmlformats.org/spreadsheetml/2006/main" count="189" uniqueCount="106">
  <si>
    <t>Monthly Timesheet Template — India 2027 (Payroll &amp; FnF Ready)</t>
  </si>
  <si>
    <t>Pick the month and the office state; dates, holidays and payroll totals fill in automatically.</t>
  </si>
  <si>
    <t>Employee Name</t>
  </si>
  <si>
    <t>Rajesh Kumar</t>
  </si>
  <si>
    <t>Month (any date in it)</t>
  </si>
  <si>
    <t>Employee ID</t>
  </si>
  <si>
    <t>EMP-2027-045</t>
  </si>
  <si>
    <t>Office State</t>
  </si>
  <si>
    <t>Karnataka</t>
  </si>
  <si>
    <t>Designation</t>
  </si>
  <si>
    <t>Senior Developer</t>
  </si>
  <si>
    <t>Monthly Gross Salary (INR)</t>
  </si>
  <si>
    <t>Department</t>
  </si>
  <si>
    <t>Engineering</t>
  </si>
  <si>
    <t>LOP divisor basis</t>
  </si>
  <si>
    <t>Calendar days</t>
  </si>
  <si>
    <t>Manager Name</t>
  </si>
  <si>
    <t>Priya Sharma</t>
  </si>
  <si>
    <t>Normal hours per day</t>
  </si>
  <si>
    <t>Overtime wage multiplier</t>
  </si>
  <si>
    <t>Payroll Summary</t>
  </si>
  <si>
    <t>Total Calendar Days</t>
  </si>
  <si>
    <t>Paid Leave Days</t>
  </si>
  <si>
    <t>Total Overtime Hours</t>
  </si>
  <si>
    <t>Total Working Days</t>
  </si>
  <si>
    <t>Total LOP Days</t>
  </si>
  <si>
    <t>LOP Deduction (INR)</t>
  </si>
  <si>
    <t>Holidays (weekdays)</t>
  </si>
  <si>
    <t>Comp Off Earned</t>
  </si>
  <si>
    <t>Overtime Wage (INR)</t>
  </si>
  <si>
    <t>Total Worked Hours</t>
  </si>
  <si>
    <t>Comp Off Availed</t>
  </si>
  <si>
    <t>HR Sign-off</t>
  </si>
  <si>
    <t>Pending Approval</t>
  </si>
  <si>
    <t>Days Worked</t>
  </si>
  <si>
    <t>Paid Days</t>
  </si>
  <si>
    <t>Manager Approval</t>
  </si>
  <si>
    <t>Pending</t>
  </si>
  <si>
    <t>Date</t>
  </si>
  <si>
    <t>Day of Week</t>
  </si>
  <si>
    <t>Clock-In</t>
  </si>
  <si>
    <t>Clock-Out</t>
  </si>
  <si>
    <t>Working Hours</t>
  </si>
  <si>
    <t>Leave Type</t>
  </si>
  <si>
    <t>Holiday (Y/N)</t>
  </si>
  <si>
    <t>Overtime Hours</t>
  </si>
  <si>
    <t>Remarks</t>
  </si>
  <si>
    <t>None</t>
  </si>
  <si>
    <t>CL</t>
  </si>
  <si>
    <t>LOP</t>
  </si>
  <si>
    <t>India Holidays 2027</t>
  </si>
  <si>
    <t>Central list: DoPT O.M. dated 16 July 2026 (Delhi / New Delhi). State rows: commonly observed — confirm with your state notification.</t>
  </si>
  <si>
    <t>Holiday</t>
  </si>
  <si>
    <t>Applies to</t>
  </si>
  <si>
    <t>Observe? (Y/N)</t>
  </si>
  <si>
    <t>Republic Day</t>
  </si>
  <si>
    <t>All India</t>
  </si>
  <si>
    <t>Y</t>
  </si>
  <si>
    <t>Id-ul-Fitr (tentative)</t>
  </si>
  <si>
    <t>Holi</t>
  </si>
  <si>
    <t>Good Friday</t>
  </si>
  <si>
    <t>Ram Navami</t>
  </si>
  <si>
    <t>Mahavir Jayanti</t>
  </si>
  <si>
    <t>Id-ul-Zuha / Bakrid (tentative)</t>
  </si>
  <si>
    <t>Buddha Purnima</t>
  </si>
  <si>
    <t>Muharram (tentative)</t>
  </si>
  <si>
    <t>Independence Day / Id-e-Milad</t>
  </si>
  <si>
    <t>Janmashtami</t>
  </si>
  <si>
    <t>Gandhi Jayanti</t>
  </si>
  <si>
    <t>Dussehra (Vijayadashami)</t>
  </si>
  <si>
    <t>Diwali (Deepavali)</t>
  </si>
  <si>
    <t>Guru Nanak Jayanti</t>
  </si>
  <si>
    <t>Christmas Day</t>
  </si>
  <si>
    <t>Ugadi</t>
  </si>
  <si>
    <t>May Day</t>
  </si>
  <si>
    <t>Kannada Rajyotsava</t>
  </si>
  <si>
    <t>Gudi Padwa</t>
  </si>
  <si>
    <t>Maharashtra</t>
  </si>
  <si>
    <t>Maharashtra Din</t>
  </si>
  <si>
    <t>Ganesh Chaturthi</t>
  </si>
  <si>
    <t>Pongal</t>
  </si>
  <si>
    <t>Tamil Nadu</t>
  </si>
  <si>
    <t>Thiruvalluvar Day</t>
  </si>
  <si>
    <t>Tamil New Year (Puthandu)</t>
  </si>
  <si>
    <t>Deepavali (Naraka Chaturdashi)</t>
  </si>
  <si>
    <t>Makar Sankranti</t>
  </si>
  <si>
    <t>Telangana</t>
  </si>
  <si>
    <t>Vinayaka Chaturthi</t>
  </si>
  <si>
    <t>How to use this template</t>
  </si>
  <si>
    <t>Fill in the shaded cells</t>
  </si>
  <si>
    <t>Shaded (light yellow) cells are inputs: employee details, month, office state, gross salary, payroll settings, and for each day the clock-in, clock-out and leave type.</t>
  </si>
  <si>
    <t>Change the Month cell to any date in the month you want — the 28 to 31 date rows, weekdays and holidays update automatically.</t>
  </si>
  <si>
    <t>The January 2027 rows are an example. Clear the clock-in / clock-out / leave cells before you start.</t>
  </si>
  <si>
    <t>Holidays</t>
  </si>
  <si>
    <t>The Holidays tab lists the 17 central gazetted holidays for 2027 (Independence Day and Id-e-Milad share 15 August) plus common state holidays. Set 'Observe?' to N for any holiday your company does not give, and add company-specific days in the empty rows. Moon-sighting holidays are tentative — update them when dates are confirmed.</t>
  </si>
  <si>
    <t>Private companies choose which gazetted holidays to observe; only Republic Day, Independence Day and Gandhi Jayanti are compulsory everywhere.</t>
  </si>
  <si>
    <t>Payroll summary</t>
  </si>
  <si>
    <t>LOP Deduction = Monthly Gross Salary ÷ divisor days × LOP days. Pick 'Calendar days' or 'Working days' to match your payroll policy.</t>
  </si>
  <si>
    <t>Comp Off Earned counts days with hours logged on a holiday or weekend. Copy LOP days, paid leave, overtime hours and comp off into your payroll run; PF, ESIC, PT and TDS are calculated in payroll, not in this sheet.</t>
  </si>
  <si>
    <t>Overtime</t>
  </si>
  <si>
    <t>Overtime is counted for hours above the daily limit (default 9) or the weekly limit (default 48). Change the limits in the Settings cells to match your state's Shops and Establishments Act.</t>
  </si>
  <si>
    <t>Under the Code on Wages, 2019, overtime is paid at twice the ordinary rate of wages. Managerial and supervisory staff may be outside the overtime rules — check before paying.</t>
  </si>
  <si>
    <t>Leave type codes</t>
  </si>
  <si>
    <t>None = normal working day · CL = Casual Leave · EL = Earned Leave · SL = Sick Leave · CO = Comp Off · ML = Maternity Leave · PL = Privilege Leave · WFH = Work from Home (a working day, not leave) · LOP = Loss of Pay (unpaid)</t>
  </si>
  <si>
    <t>Leave entitlements (how many CL/SL/EL days a year) differ by state and by company policy — check your state's Shops and Establishments Act and your leave policy.</t>
  </si>
  <si>
    <t>Free template from TrackPM — https://trackpm.com/blogs/free-timesheet-template-india/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</si>
</sst>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5" formatCode="mmmm\ yyyy"/>
    <numFmt numFmtId="166" formatCode="\₹#,##0.00"/>
    <numFmt numFmtId="167" formatCode="dd\-mmm\-yyyy"/>
    <numFmt numFmtId="168" formatCode="hh:mm\ AM/PM"/>
    <numFmt numFmtId="169" formatCode="0.0"/>
    <numFmt numFmtId="170" formatCode="dd\-mmm\-yyyy\ \(ddd\)"/>
  </numFmts>
  <fonts count="8">
    <font>
      <sz val="11"/>
      <color theme="1"/>
      <name val="Calibri"/>
      <family val="2"/>
      <scheme val="minor"/>
    </font>
    <font>
      <b/>
      <sz val="16"/>
      <color rgb="FF0B0B0C"/>
      <name val="Arial"/>
    </font>
    <font>
      <i/>
      <sz val="10"/>
      <color rgb="FF666666"/>
      <name val="Arial"/>
    </font>
    <font>
      <b/>
      <sz val="10"/>
      <name val="Arial"/>
    </font>
    <font>
      <sz val="10"/>
      <name val="Arial"/>
    </font>
    <font>
      <b/>
      <sz val="10"/>
      <color rgb="FFFFFFFF"/>
      <name val="Arial"/>
    </font>
    <font>
      <b/>
      <sz val="12"/>
      <color rgb="FF1F2A5C"/>
      <name val="F21:F51"/>
    </font>
    <font>
      <b/>
      <sz val="11"/>
      <color rgb="FF1F2A5C"/>
      <name val="Arial"/>
    </font>
  </fonts>
  <fills count="5">
    <fill>
      <patternFill patternType="none"/>
    </fill>
    <fill>
      <patternFill patternType="gray125"/>
    </fill>
    <fill>
      <patternFill patternType="solid">
        <fgColor rgb="FFFFF4D6"/>
      </patternFill>
    </fill>
    <fill>
      <patternFill patternType="solid">
        <fgColor rgb="FF1F2A5C"/>
      </patternFill>
    </fill>
    <fill>
      <patternFill patternType="solid">
        <fgColor rgb="FFFAF6EF"/>
      </patternFill>
    </fill>
  </fills>
  <borders count="2">
    <border>
      <left/>
      <right/>
      <top/>
      <bottom/>
      <diagonal/>
    </border>
    <border>
      <left style="thin">
        <color rgb="FFD9D2C3"/>
      </left>
      <right style="thin">
        <color rgb="FFD9D2C3"/>
      </right>
      <top style="thin">
        <color rgb="FFD9D2C3"/>
      </top>
      <bottom style="thin">
        <color rgb="FFD9D2C3"/>
      </bottom>
      <diagonal/>
    </border>
  </borders>
  <cellStyleXfs count="1">
    <xf numFmtId="0" fontId="0" fillId="0" borderId="0"/>
  </cellStyleXfs>
  <cellXfs count="22">
    <xf numFmtId="0" fontId="0" fillId="0" borderId="0" xfId="0"/>
    <xf numFmtId="0" fontId="1" fillId="0" borderId="0" xfId="0" applyFont="1"/>
    <xf numFmtId="0" fontId="2" fillId="0" borderId="0" xfId="0" applyFont="1"/>
    <xf numFmtId="0" fontId="3" fillId="0" borderId="0" xfId="0" applyFont="1" applyAlignment="1">
      <alignment horizontal="left" vertical="center" wrapText="1"/>
    </xf>
    <xf numFmtId="0" fontId="4" fillId="2" borderId="1" xfId="0" applyFont="1" applyFill="1" applyBorder="1" applyAlignment="1">
      <alignment horizontal="left" vertical="center" wrapText="1"/>
    </xf>
    <xf numFmtId="165" fontId="4" fillId="2" borderId="1" xfId="0" applyNumberFormat="1" applyFont="1" applyFill="1" applyBorder="1" applyAlignment="1">
      <alignment horizontal="left" vertical="center" wrapText="1"/>
    </xf>
    <xf numFmtId="166" fontId="4" fillId="2" borderId="1" xfId="0" applyNumberFormat="1" applyFont="1" applyFill="1" applyBorder="1" applyAlignment="1">
      <alignment horizontal="left" vertical="center" wrapText="1"/>
    </xf>
    <xf numFmtId="0" fontId="6" fillId="0" borderId="0" xfId="0" applyFont="1"/>
    <xf numFmtId="1" fontId="3" fillId="4" borderId="1" xfId="0" applyNumberFormat="1" applyFont="1" applyFill="1" applyBorder="1" applyAlignment="1">
      <alignment horizontal="left" vertical="center" wrapText="1"/>
    </xf>
    <xf numFmtId="169" fontId="3" fillId="4" borderId="1" xfId="0" applyNumberFormat="1" applyFont="1" applyFill="1" applyBorder="1" applyAlignment="1">
      <alignment horizontal="left" vertical="center" wrapText="1"/>
    </xf>
    <xf numFmtId="166" fontId="3" fillId="4" borderId="1" xfId="0" applyNumberFormat="1" applyFont="1" applyFill="1" applyBorder="1" applyAlignment="1">
      <alignment horizontal="left" vertical="center" wrapText="1"/>
    </xf>
    <xf numFmtId="0" fontId="5" fillId="3" borderId="1" xfId="0" applyFont="1" applyFill="1" applyBorder="1" applyAlignment="1">
      <alignment horizontal="center" vertical="center" wrapText="1"/>
    </xf>
    <xf numFmtId="167" fontId="4" fillId="0" borderId="1" xfId="0" applyNumberFormat="1" applyFont="1" applyBorder="1"/>
    <xf numFmtId="0" fontId="4" fillId="0" borderId="1" xfId="0" applyFont="1" applyBorder="1"/>
    <xf numFmtId="168" fontId="4" fillId="2" borderId="1" xfId="0" applyNumberFormat="1" applyFont="1" applyFill="1" applyBorder="1"/>
    <xf numFmtId="169" fontId="4" fillId="0" borderId="1" xfId="0" applyNumberFormat="1" applyFont="1" applyBorder="1"/>
    <xf numFmtId="0" fontId="4" fillId="2" borderId="1" xfId="0" applyFont="1" applyFill="1" applyBorder="1"/>
    <xf numFmtId="170" fontId="4" fillId="0" borderId="1" xfId="0" applyNumberFormat="1" applyFont="1" applyBorder="1"/>
    <xf numFmtId="170" fontId="4" fillId="2" borderId="1" xfId="0" applyNumberFormat="1" applyFont="1" applyFill="1" applyBorder="1"/>
    <xf numFmtId="0" fontId="7" fillId="0" borderId="0" xfId="0" applyFont="1" applyAlignment="1">
      <alignment vertical="top" wrapText="1"/>
    </xf>
    <xf numFmtId="0" fontId="4" fillId="2" borderId="0" xfId="0" applyFont="1" applyFill="1" applyAlignment="1">
      <alignment vertical="top" wrapText="1"/>
    </xf>
    <xf numFmtId="0" fontId="4" fillId="0" borderId="0" xfId="0" applyFont="1" applyAlignment="1">
      <alignmen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51"/>
  <sheetViews>
    <sheetView showGridLines="0" tabSelected="1" workbookViewId="0">
      <pane ySplit="20" topLeftCell="A21" activePane="bottomLeft" state="frozen"/>
      <selection pane="bottomLeft"/>
    </sheetView>
  </sheetViews>
  <sheetFormatPr defaultRowHeight="14.5"/>
  <cols>
    <col min="1" max="1" width="24" customWidth="1"/>
    <col min="2" max="2" width="12" customWidth="1"/>
    <col min="3" max="3" width="14" customWidth="1"/>
    <col min="4" max="4" width="26" customWidth="1"/>
    <col min="5" max="5" width="16" customWidth="1"/>
    <col min="6" max="6" width="12" customWidth="1"/>
    <col min="7" max="7" width="22" customWidth="1"/>
    <col min="8" max="8" width="16" customWidth="1"/>
    <col min="9" max="9" width="30" customWidth="1"/>
  </cols>
  <sheetData>
    <row r="1" spans="1:8" ht="20">
      <c r="A1" s="1" t="s">
        <v>0</v>
      </c>
    </row>
    <row r="2" spans="1:8">
      <c r="A2" s="2" t="s">
        <v>1</v>
      </c>
    </row>
    <row r="4" spans="1:8">
      <c r="A4" s="3" t="s">
        <v>2</v>
      </c>
      <c r="B4" s="4" t="s">
        <v>3</v>
      </c>
      <c r="D4" s="3" t="s">
        <v>4</v>
      </c>
      <c r="E4" s="5">
        <v>46388</v>
      </c>
    </row>
    <row r="5" spans="1:8" ht="25">
      <c r="A5" s="3" t="s">
        <v>5</v>
      </c>
      <c r="B5" s="4" t="s">
        <v>6</v>
      </c>
      <c r="D5" s="3" t="s">
        <v>7</v>
      </c>
      <c r="E5" s="4" t="s">
        <v>8</v>
      </c>
    </row>
    <row r="6" spans="1:8" ht="25">
      <c r="A6" s="3" t="s">
        <v>9</v>
      </c>
      <c r="B6" s="4" t="s">
        <v>10</v>
      </c>
      <c r="D6" s="3" t="s">
        <v>11</v>
      </c>
      <c r="E6" s="6">
        <v>60000</v>
      </c>
    </row>
    <row r="7" spans="1:8">
      <c r="A7" s="3" t="s">
        <v>12</v>
      </c>
      <c r="B7" s="4" t="s">
        <v>13</v>
      </c>
      <c r="D7" s="3" t="s">
        <v>14</v>
      </c>
      <c r="E7" s="4" t="s">
        <v>15</v>
      </c>
    </row>
    <row r="8" spans="1:8">
      <c r="A8" s="3" t="s">
        <v>16</v>
      </c>
      <c r="B8" s="4" t="s">
        <v>17</v>
      </c>
      <c r="D8" s="3" t="s">
        <v>18</v>
      </c>
      <c r="E8" s="4">
        <v>9</v>
      </c>
    </row>
    <row r="9" spans="1:8">
      <c r="D9" s="3" t="s">
        <v>19</v>
      </c>
      <c r="E9" s="4">
        <v>2</v>
      </c>
    </row>
    <row r="11" spans="1:8" ht="15.5">
      <c r="A11" s="7" t="s">
        <v>20</v>
      </c>
    </row>
    <row r="12" spans="1:8">
      <c r="A12" s="3" t="s">
        <v>21</v>
      </c>
      <c r="B12" s="8">
        <f>DAY(EOMONTH($E$4,0))</f>
        <v>31</v>
      </c>
      <c r="D12" s="3" t="s">
        <v>22</v>
      </c>
      <c r="E12" s="8">
        <f>SUMPRODUCT((F21:F51="CL")+(F21:F51="EL")+(F21:F51="SL")+(F21:F51="CO")+(F21:F51="ML")+(F21:F51="PL"))</f>
        <v>1</v>
      </c>
      <c r="G12" s="3" t="s">
        <v>23</v>
      </c>
      <c r="H12" s="9">
        <f>SUM(H21:H51)</f>
        <v>2</v>
      </c>
    </row>
    <row r="13" spans="1:8">
      <c r="A13" s="3" t="s">
        <v>24</v>
      </c>
      <c r="B13" s="8">
        <f>SUMPRODUCT((B21:B51&lt;&gt;"Sat")*(B21:B51&lt;&gt;"Sun")*(A21:A51&lt;&gt;"")*(G21:G51="N"))</f>
        <v>20</v>
      </c>
      <c r="D13" s="3" t="s">
        <v>25</v>
      </c>
      <c r="E13" s="8">
        <f>COUNTIF(F21:F51,"LOP")</f>
        <v>1</v>
      </c>
      <c r="G13" s="3" t="s">
        <v>26</v>
      </c>
      <c r="H13" s="10">
        <f>IFERROR(E6/IF(E7="Working days",B13,B12)*E13,0)</f>
        <v>1935.483870967742</v>
      </c>
    </row>
    <row r="14" spans="1:8">
      <c r="A14" s="3" t="s">
        <v>27</v>
      </c>
      <c r="B14" s="8">
        <f>SUMPRODUCT((B21:B51&lt;&gt;"Sat")*(B21:B51&lt;&gt;"Sun")*(A21:A51&lt;&gt;"")*(G21:G51="Y"))</f>
        <v>1</v>
      </c>
      <c r="D14" s="3" t="s">
        <v>28</v>
      </c>
      <c r="E14" s="8">
        <f>SUMPRODUCT(((G21:G51="Y")+(B21:B51="Sat")+(B21:B51="Sun")&gt;0)*(E21:E51&gt;0))</f>
        <v>0</v>
      </c>
      <c r="G14" s="3" t="s">
        <v>29</v>
      </c>
      <c r="H14" s="10">
        <f>IFERROR(E6/IF(E7="Working days",B13,B12)/E8*E9*H12,0)</f>
        <v>860.21505376344089</v>
      </c>
    </row>
    <row r="15" spans="1:8">
      <c r="A15" s="3" t="s">
        <v>30</v>
      </c>
      <c r="B15" s="9">
        <f>SUM(E21:E51)</f>
        <v>164</v>
      </c>
      <c r="D15" s="3" t="s">
        <v>31</v>
      </c>
      <c r="E15" s="8">
        <f>COUNTIF(F21:F51,"CO")</f>
        <v>0</v>
      </c>
      <c r="G15" s="3" t="s">
        <v>32</v>
      </c>
      <c r="H15" s="4" t="s">
        <v>33</v>
      </c>
    </row>
    <row r="16" spans="1:8">
      <c r="A16" s="3" t="s">
        <v>34</v>
      </c>
      <c r="B16" s="8">
        <f>COUNTIF(E21:E51,"&gt;0")</f>
        <v>18</v>
      </c>
      <c r="D16" s="3" t="s">
        <v>35</v>
      </c>
      <c r="E16" s="8">
        <f>B12-E13</f>
        <v>30</v>
      </c>
      <c r="G16" s="3" t="s">
        <v>36</v>
      </c>
      <c r="H16" s="4" t="s">
        <v>37</v>
      </c>
    </row>
    <row r="20" spans="1:9" ht="32" customHeight="1">
      <c r="A20" s="11" t="s">
        <v>38</v>
      </c>
      <c r="B20" s="11" t="s">
        <v>39</v>
      </c>
      <c r="C20" s="11" t="s">
        <v>40</v>
      </c>
      <c r="D20" s="11" t="s">
        <v>41</v>
      </c>
      <c r="E20" s="11" t="s">
        <v>42</v>
      </c>
      <c r="F20" s="11" t="s">
        <v>43</v>
      </c>
      <c r="G20" s="11" t="s">
        <v>44</v>
      </c>
      <c r="H20" s="11" t="s">
        <v>45</v>
      </c>
      <c r="I20" s="11" t="s">
        <v>46</v>
      </c>
    </row>
    <row r="21" spans="1:9">
      <c r="A21" s="12">
        <f>IF(0&lt;DAY(EOMONTH($E$4,0)),DATE(YEAR($E$4),MONTH($E$4),1)+0,"")</f>
        <v>46388</v>
      </c>
      <c r="B21" s="13" t="str">
        <f t="shared" ref="B21:B51" si="0">IF(A21="","",TEXT(A21,"ddd"))</f>
        <v>Fri</v>
      </c>
      <c r="C21" s="14">
        <v>0.375</v>
      </c>
      <c r="D21" s="14">
        <v>0.75</v>
      </c>
      <c r="E21" s="15">
        <f t="shared" ref="E21:E51" si="1">IF(AND(C21&lt;&gt;"",D21&lt;&gt;""),ROUND(MOD(D21-C21,1)*24,2),0)</f>
        <v>9</v>
      </c>
      <c r="F21" s="16" t="s">
        <v>47</v>
      </c>
      <c r="G21" s="13" t="str">
        <f>IF(A21="","",IF(COUNTIFS(Holidays!$A$5:$A$60,A21,Holidays!$C$5:$C$60,"All India",Holidays!$D$5:$D$60,"Y")+COUNTIFS(Holidays!$A$5:$A$60,A21,Holidays!$C$5:$C$60,$E$5,Holidays!$D$5:$D$60,"Y")&gt;0,"Y","N"))</f>
        <v>N</v>
      </c>
      <c r="H21" s="15">
        <f t="shared" ref="H21:H51" si="2">MAX(0,E21-$E$8)</f>
        <v>0</v>
      </c>
      <c r="I21" s="13" t="str">
        <f>IF(A21="","",IF(G21="Y",IFERROR(INDEX(Holidays!$B$5:$B$60,MATCH(A21,Holidays!$A$5:$A$60,0)),"Holiday"),IF(OR(B21="Sat",B21="Sun"),"Weekend","")))</f>
        <v/>
      </c>
    </row>
    <row r="22" spans="1:9">
      <c r="A22" s="12">
        <f>IF(1&lt;DAY(EOMONTH($E$4,0)),DATE(YEAR($E$4),MONTH($E$4),1)+1,"")</f>
        <v>46389</v>
      </c>
      <c r="B22" s="13" t="str">
        <f t="shared" si="0"/>
        <v>Sat</v>
      </c>
      <c r="C22" s="14"/>
      <c r="D22" s="14"/>
      <c r="E22" s="15">
        <f t="shared" si="1"/>
        <v>0</v>
      </c>
      <c r="F22" s="16" t="s">
        <v>47</v>
      </c>
      <c r="G22" s="13" t="str">
        <f>IF(A22="","",IF(COUNTIFS(Holidays!$A$5:$A$60,A22,Holidays!$C$5:$C$60,"All India",Holidays!$D$5:$D$60,"Y")+COUNTIFS(Holidays!$A$5:$A$60,A22,Holidays!$C$5:$C$60,$E$5,Holidays!$D$5:$D$60,"Y")&gt;0,"Y","N"))</f>
        <v>N</v>
      </c>
      <c r="H22" s="15">
        <f t="shared" si="2"/>
        <v>0</v>
      </c>
      <c r="I22" s="13" t="str">
        <f>IF(A22="","",IF(G22="Y",IFERROR(INDEX(Holidays!$B$5:$B$60,MATCH(A22,Holidays!$A$5:$A$60,0)),"Holiday"),IF(OR(B22="Sat",B22="Sun"),"Weekend","")))</f>
        <v>Weekend</v>
      </c>
    </row>
    <row r="23" spans="1:9">
      <c r="A23" s="12">
        <f>IF(2&lt;DAY(EOMONTH($E$4,0)),DATE(YEAR($E$4),MONTH($E$4),1)+2,"")</f>
        <v>46390</v>
      </c>
      <c r="B23" s="13" t="str">
        <f t="shared" si="0"/>
        <v>Sun</v>
      </c>
      <c r="C23" s="14"/>
      <c r="D23" s="14"/>
      <c r="E23" s="15">
        <f t="shared" si="1"/>
        <v>0</v>
      </c>
      <c r="F23" s="16" t="s">
        <v>47</v>
      </c>
      <c r="G23" s="13" t="str">
        <f>IF(A23="","",IF(COUNTIFS(Holidays!$A$5:$A$60,A23,Holidays!$C$5:$C$60,"All India",Holidays!$D$5:$D$60,"Y")+COUNTIFS(Holidays!$A$5:$A$60,A23,Holidays!$C$5:$C$60,$E$5,Holidays!$D$5:$D$60,"Y")&gt;0,"Y","N"))</f>
        <v>N</v>
      </c>
      <c r="H23" s="15">
        <f t="shared" si="2"/>
        <v>0</v>
      </c>
      <c r="I23" s="13" t="str">
        <f>IF(A23="","",IF(G23="Y",IFERROR(INDEX(Holidays!$B$5:$B$60,MATCH(A23,Holidays!$A$5:$A$60,0)),"Holiday"),IF(OR(B23="Sat",B23="Sun"),"Weekend","")))</f>
        <v>Weekend</v>
      </c>
    </row>
    <row r="24" spans="1:9">
      <c r="A24" s="12">
        <f>IF(3&lt;DAY(EOMONTH($E$4,0)),DATE(YEAR($E$4),MONTH($E$4),1)+3,"")</f>
        <v>46391</v>
      </c>
      <c r="B24" s="13" t="str">
        <f t="shared" si="0"/>
        <v>Mon</v>
      </c>
      <c r="C24" s="14">
        <v>0.375</v>
      </c>
      <c r="D24" s="14">
        <v>0.75</v>
      </c>
      <c r="E24" s="15">
        <f t="shared" si="1"/>
        <v>9</v>
      </c>
      <c r="F24" s="16" t="s">
        <v>47</v>
      </c>
      <c r="G24" s="13" t="str">
        <f>IF(A24="","",IF(COUNTIFS(Holidays!$A$5:$A$60,A24,Holidays!$C$5:$C$60,"All India",Holidays!$D$5:$D$60,"Y")+COUNTIFS(Holidays!$A$5:$A$60,A24,Holidays!$C$5:$C$60,$E$5,Holidays!$D$5:$D$60,"Y")&gt;0,"Y","N"))</f>
        <v>N</v>
      </c>
      <c r="H24" s="15">
        <f t="shared" si="2"/>
        <v>0</v>
      </c>
      <c r="I24" s="13" t="str">
        <f>IF(A24="","",IF(G24="Y",IFERROR(INDEX(Holidays!$B$5:$B$60,MATCH(A24,Holidays!$A$5:$A$60,0)),"Holiday"),IF(OR(B24="Sat",B24="Sun"),"Weekend","")))</f>
        <v/>
      </c>
    </row>
    <row r="25" spans="1:9">
      <c r="A25" s="12">
        <f>IF(4&lt;DAY(EOMONTH($E$4,0)),DATE(YEAR($E$4),MONTH($E$4),1)+4,"")</f>
        <v>46392</v>
      </c>
      <c r="B25" s="13" t="str">
        <f t="shared" si="0"/>
        <v>Tue</v>
      </c>
      <c r="C25" s="14">
        <v>0.375</v>
      </c>
      <c r="D25" s="14">
        <v>0.75</v>
      </c>
      <c r="E25" s="15">
        <f t="shared" si="1"/>
        <v>9</v>
      </c>
      <c r="F25" s="16" t="s">
        <v>47</v>
      </c>
      <c r="G25" s="13" t="str">
        <f>IF(A25="","",IF(COUNTIFS(Holidays!$A$5:$A$60,A25,Holidays!$C$5:$C$60,"All India",Holidays!$D$5:$D$60,"Y")+COUNTIFS(Holidays!$A$5:$A$60,A25,Holidays!$C$5:$C$60,$E$5,Holidays!$D$5:$D$60,"Y")&gt;0,"Y","N"))</f>
        <v>N</v>
      </c>
      <c r="H25" s="15">
        <f t="shared" si="2"/>
        <v>0</v>
      </c>
      <c r="I25" s="13" t="str">
        <f>IF(A25="","",IF(G25="Y",IFERROR(INDEX(Holidays!$B$5:$B$60,MATCH(A25,Holidays!$A$5:$A$60,0)),"Holiday"),IF(OR(B25="Sat",B25="Sun"),"Weekend","")))</f>
        <v/>
      </c>
    </row>
    <row r="26" spans="1:9">
      <c r="A26" s="12">
        <f>IF(5&lt;DAY(EOMONTH($E$4,0)),DATE(YEAR($E$4),MONTH($E$4),1)+5,"")</f>
        <v>46393</v>
      </c>
      <c r="B26" s="13" t="str">
        <f t="shared" si="0"/>
        <v>Wed</v>
      </c>
      <c r="C26" s="14">
        <v>0.375</v>
      </c>
      <c r="D26" s="14">
        <v>0.75</v>
      </c>
      <c r="E26" s="15">
        <f t="shared" si="1"/>
        <v>9</v>
      </c>
      <c r="F26" s="16" t="s">
        <v>47</v>
      </c>
      <c r="G26" s="13" t="str">
        <f>IF(A26="","",IF(COUNTIFS(Holidays!$A$5:$A$60,A26,Holidays!$C$5:$C$60,"All India",Holidays!$D$5:$D$60,"Y")+COUNTIFS(Holidays!$A$5:$A$60,A26,Holidays!$C$5:$C$60,$E$5,Holidays!$D$5:$D$60,"Y")&gt;0,"Y","N"))</f>
        <v>N</v>
      </c>
      <c r="H26" s="15">
        <f t="shared" si="2"/>
        <v>0</v>
      </c>
      <c r="I26" s="13" t="str">
        <f>IF(A26="","",IF(G26="Y",IFERROR(INDEX(Holidays!$B$5:$B$60,MATCH(A26,Holidays!$A$5:$A$60,0)),"Holiday"),IF(OR(B26="Sat",B26="Sun"),"Weekend","")))</f>
        <v/>
      </c>
    </row>
    <row r="27" spans="1:9">
      <c r="A27" s="12">
        <f>IF(6&lt;DAY(EOMONTH($E$4,0)),DATE(YEAR($E$4),MONTH($E$4),1)+6,"")</f>
        <v>46394</v>
      </c>
      <c r="B27" s="13" t="str">
        <f t="shared" si="0"/>
        <v>Thu</v>
      </c>
      <c r="C27" s="14">
        <v>0.375</v>
      </c>
      <c r="D27" s="14">
        <v>0.75</v>
      </c>
      <c r="E27" s="15">
        <f t="shared" si="1"/>
        <v>9</v>
      </c>
      <c r="F27" s="16" t="s">
        <v>47</v>
      </c>
      <c r="G27" s="13" t="str">
        <f>IF(A27="","",IF(COUNTIFS(Holidays!$A$5:$A$60,A27,Holidays!$C$5:$C$60,"All India",Holidays!$D$5:$D$60,"Y")+COUNTIFS(Holidays!$A$5:$A$60,A27,Holidays!$C$5:$C$60,$E$5,Holidays!$D$5:$D$60,"Y")&gt;0,"Y","N"))</f>
        <v>N</v>
      </c>
      <c r="H27" s="15">
        <f t="shared" si="2"/>
        <v>0</v>
      </c>
      <c r="I27" s="13" t="str">
        <f>IF(A27="","",IF(G27="Y",IFERROR(INDEX(Holidays!$B$5:$B$60,MATCH(A27,Holidays!$A$5:$A$60,0)),"Holiday"),IF(OR(B27="Sat",B27="Sun"),"Weekend","")))</f>
        <v/>
      </c>
    </row>
    <row r="28" spans="1:9">
      <c r="A28" s="12">
        <f>IF(7&lt;DAY(EOMONTH($E$4,0)),DATE(YEAR($E$4),MONTH($E$4),1)+7,"")</f>
        <v>46395</v>
      </c>
      <c r="B28" s="13" t="str">
        <f t="shared" si="0"/>
        <v>Fri</v>
      </c>
      <c r="C28" s="14">
        <v>0.375</v>
      </c>
      <c r="D28" s="14">
        <v>0.75</v>
      </c>
      <c r="E28" s="15">
        <f t="shared" si="1"/>
        <v>9</v>
      </c>
      <c r="F28" s="16" t="s">
        <v>47</v>
      </c>
      <c r="G28" s="13" t="str">
        <f>IF(A28="","",IF(COUNTIFS(Holidays!$A$5:$A$60,A28,Holidays!$C$5:$C$60,"All India",Holidays!$D$5:$D$60,"Y")+COUNTIFS(Holidays!$A$5:$A$60,A28,Holidays!$C$5:$C$60,$E$5,Holidays!$D$5:$D$60,"Y")&gt;0,"Y","N"))</f>
        <v>N</v>
      </c>
      <c r="H28" s="15">
        <f t="shared" si="2"/>
        <v>0</v>
      </c>
      <c r="I28" s="13" t="str">
        <f>IF(A28="","",IF(G28="Y",IFERROR(INDEX(Holidays!$B$5:$B$60,MATCH(A28,Holidays!$A$5:$A$60,0)),"Holiday"),IF(OR(B28="Sat",B28="Sun"),"Weekend","")))</f>
        <v/>
      </c>
    </row>
    <row r="29" spans="1:9">
      <c r="A29" s="12">
        <f>IF(8&lt;DAY(EOMONTH($E$4,0)),DATE(YEAR($E$4),MONTH($E$4),1)+8,"")</f>
        <v>46396</v>
      </c>
      <c r="B29" s="13" t="str">
        <f t="shared" si="0"/>
        <v>Sat</v>
      </c>
      <c r="C29" s="14"/>
      <c r="D29" s="14"/>
      <c r="E29" s="15">
        <f t="shared" si="1"/>
        <v>0</v>
      </c>
      <c r="F29" s="16" t="s">
        <v>47</v>
      </c>
      <c r="G29" s="13" t="str">
        <f>IF(A29="","",IF(COUNTIFS(Holidays!$A$5:$A$60,A29,Holidays!$C$5:$C$60,"All India",Holidays!$D$5:$D$60,"Y")+COUNTIFS(Holidays!$A$5:$A$60,A29,Holidays!$C$5:$C$60,$E$5,Holidays!$D$5:$D$60,"Y")&gt;0,"Y","N"))</f>
        <v>N</v>
      </c>
      <c r="H29" s="15">
        <f t="shared" si="2"/>
        <v>0</v>
      </c>
      <c r="I29" s="13" t="str">
        <f>IF(A29="","",IF(G29="Y",IFERROR(INDEX(Holidays!$B$5:$B$60,MATCH(A29,Holidays!$A$5:$A$60,0)),"Holiday"),IF(OR(B29="Sat",B29="Sun"),"Weekend","")))</f>
        <v>Weekend</v>
      </c>
    </row>
    <row r="30" spans="1:9">
      <c r="A30" s="12">
        <f>IF(9&lt;DAY(EOMONTH($E$4,0)),DATE(YEAR($E$4),MONTH($E$4),1)+9,"")</f>
        <v>46397</v>
      </c>
      <c r="B30" s="13" t="str">
        <f t="shared" si="0"/>
        <v>Sun</v>
      </c>
      <c r="C30" s="14"/>
      <c r="D30" s="14"/>
      <c r="E30" s="15">
        <f t="shared" si="1"/>
        <v>0</v>
      </c>
      <c r="F30" s="16" t="s">
        <v>47</v>
      </c>
      <c r="G30" s="13" t="str">
        <f>IF(A30="","",IF(COUNTIFS(Holidays!$A$5:$A$60,A30,Holidays!$C$5:$C$60,"All India",Holidays!$D$5:$D$60,"Y")+COUNTIFS(Holidays!$A$5:$A$60,A30,Holidays!$C$5:$C$60,$E$5,Holidays!$D$5:$D$60,"Y")&gt;0,"Y","N"))</f>
        <v>N</v>
      </c>
      <c r="H30" s="15">
        <f t="shared" si="2"/>
        <v>0</v>
      </c>
      <c r="I30" s="13" t="str">
        <f>IF(A30="","",IF(G30="Y",IFERROR(INDEX(Holidays!$B$5:$B$60,MATCH(A30,Holidays!$A$5:$A$60,0)),"Holiday"),IF(OR(B30="Sat",B30="Sun"),"Weekend","")))</f>
        <v>Weekend</v>
      </c>
    </row>
    <row r="31" spans="1:9">
      <c r="A31" s="12">
        <f>IF(10&lt;DAY(EOMONTH($E$4,0)),DATE(YEAR($E$4),MONTH($E$4),1)+10,"")</f>
        <v>46398</v>
      </c>
      <c r="B31" s="13" t="str">
        <f t="shared" si="0"/>
        <v>Mon</v>
      </c>
      <c r="C31" s="14">
        <v>0.375</v>
      </c>
      <c r="D31" s="14">
        <v>0.75</v>
      </c>
      <c r="E31" s="15">
        <f t="shared" si="1"/>
        <v>9</v>
      </c>
      <c r="F31" s="16" t="s">
        <v>47</v>
      </c>
      <c r="G31" s="13" t="str">
        <f>IF(A31="","",IF(COUNTIFS(Holidays!$A$5:$A$60,A31,Holidays!$C$5:$C$60,"All India",Holidays!$D$5:$D$60,"Y")+COUNTIFS(Holidays!$A$5:$A$60,A31,Holidays!$C$5:$C$60,$E$5,Holidays!$D$5:$D$60,"Y")&gt;0,"Y","N"))</f>
        <v>N</v>
      </c>
      <c r="H31" s="15">
        <f t="shared" si="2"/>
        <v>0</v>
      </c>
      <c r="I31" s="13" t="str">
        <f>IF(A31="","",IF(G31="Y",IFERROR(INDEX(Holidays!$B$5:$B$60,MATCH(A31,Holidays!$A$5:$A$60,0)),"Holiday"),IF(OR(B31="Sat",B31="Sun"),"Weekend","")))</f>
        <v/>
      </c>
    </row>
    <row r="32" spans="1:9">
      <c r="A32" s="12">
        <f>IF(11&lt;DAY(EOMONTH($E$4,0)),DATE(YEAR($E$4),MONTH($E$4),1)+11,"")</f>
        <v>46399</v>
      </c>
      <c r="B32" s="13" t="str">
        <f t="shared" si="0"/>
        <v>Tue</v>
      </c>
      <c r="C32" s="14"/>
      <c r="D32" s="14"/>
      <c r="E32" s="15">
        <f t="shared" si="1"/>
        <v>0</v>
      </c>
      <c r="F32" s="16" t="s">
        <v>48</v>
      </c>
      <c r="G32" s="13" t="str">
        <f>IF(A32="","",IF(COUNTIFS(Holidays!$A$5:$A$60,A32,Holidays!$C$5:$C$60,"All India",Holidays!$D$5:$D$60,"Y")+COUNTIFS(Holidays!$A$5:$A$60,A32,Holidays!$C$5:$C$60,$E$5,Holidays!$D$5:$D$60,"Y")&gt;0,"Y","N"))</f>
        <v>N</v>
      </c>
      <c r="H32" s="15">
        <f t="shared" si="2"/>
        <v>0</v>
      </c>
      <c r="I32" s="13" t="str">
        <f>IF(A32="","",IF(G32="Y",IFERROR(INDEX(Holidays!$B$5:$B$60,MATCH(A32,Holidays!$A$5:$A$60,0)),"Holiday"),IF(OR(B32="Sat",B32="Sun"),"Weekend","")))</f>
        <v/>
      </c>
    </row>
    <row r="33" spans="1:9">
      <c r="A33" s="12">
        <f>IF(12&lt;DAY(EOMONTH($E$4,0)),DATE(YEAR($E$4),MONTH($E$4),1)+12,"")</f>
        <v>46400</v>
      </c>
      <c r="B33" s="13" t="str">
        <f t="shared" si="0"/>
        <v>Wed</v>
      </c>
      <c r="C33" s="14"/>
      <c r="D33" s="14"/>
      <c r="E33" s="15">
        <f t="shared" si="1"/>
        <v>0</v>
      </c>
      <c r="F33" s="16" t="s">
        <v>49</v>
      </c>
      <c r="G33" s="13" t="str">
        <f>IF(A33="","",IF(COUNTIFS(Holidays!$A$5:$A$60,A33,Holidays!$C$5:$C$60,"All India",Holidays!$D$5:$D$60,"Y")+COUNTIFS(Holidays!$A$5:$A$60,A33,Holidays!$C$5:$C$60,$E$5,Holidays!$D$5:$D$60,"Y")&gt;0,"Y","N"))</f>
        <v>N</v>
      </c>
      <c r="H33" s="15">
        <f t="shared" si="2"/>
        <v>0</v>
      </c>
      <c r="I33" s="13" t="str">
        <f>IF(A33="","",IF(G33="Y",IFERROR(INDEX(Holidays!$B$5:$B$60,MATCH(A33,Holidays!$A$5:$A$60,0)),"Holiday"),IF(OR(B33="Sat",B33="Sun"),"Weekend","")))</f>
        <v/>
      </c>
    </row>
    <row r="34" spans="1:9">
      <c r="A34" s="12">
        <f>IF(13&lt;DAY(EOMONTH($E$4,0)),DATE(YEAR($E$4),MONTH($E$4),1)+13,"")</f>
        <v>46401</v>
      </c>
      <c r="B34" s="13" t="str">
        <f t="shared" si="0"/>
        <v>Thu</v>
      </c>
      <c r="C34" s="14">
        <v>0.375</v>
      </c>
      <c r="D34" s="14">
        <v>0.83333333333333337</v>
      </c>
      <c r="E34" s="15">
        <f t="shared" si="1"/>
        <v>11</v>
      </c>
      <c r="F34" s="16" t="s">
        <v>47</v>
      </c>
      <c r="G34" s="13" t="str">
        <f>IF(A34="","",IF(COUNTIFS(Holidays!$A$5:$A$60,A34,Holidays!$C$5:$C$60,"All India",Holidays!$D$5:$D$60,"Y")+COUNTIFS(Holidays!$A$5:$A$60,A34,Holidays!$C$5:$C$60,$E$5,Holidays!$D$5:$D$60,"Y")&gt;0,"Y","N"))</f>
        <v>N</v>
      </c>
      <c r="H34" s="15">
        <f t="shared" si="2"/>
        <v>2</v>
      </c>
      <c r="I34" s="13" t="str">
        <f>IF(A34="","",IF(G34="Y",IFERROR(INDEX(Holidays!$B$5:$B$60,MATCH(A34,Holidays!$A$5:$A$60,0)),"Holiday"),IF(OR(B34="Sat",B34="Sun"),"Weekend","")))</f>
        <v/>
      </c>
    </row>
    <row r="35" spans="1:9">
      <c r="A35" s="12">
        <f>IF(14&lt;DAY(EOMONTH($E$4,0)),DATE(YEAR($E$4),MONTH($E$4),1)+14,"")</f>
        <v>46402</v>
      </c>
      <c r="B35" s="13" t="str">
        <f t="shared" si="0"/>
        <v>Fri</v>
      </c>
      <c r="C35" s="14">
        <v>0.375</v>
      </c>
      <c r="D35" s="14">
        <v>0.75</v>
      </c>
      <c r="E35" s="15">
        <f t="shared" si="1"/>
        <v>9</v>
      </c>
      <c r="F35" s="16" t="s">
        <v>47</v>
      </c>
      <c r="G35" s="13" t="str">
        <f>IF(A35="","",IF(COUNTIFS(Holidays!$A$5:$A$60,A35,Holidays!$C$5:$C$60,"All India",Holidays!$D$5:$D$60,"Y")+COUNTIFS(Holidays!$A$5:$A$60,A35,Holidays!$C$5:$C$60,$E$5,Holidays!$D$5:$D$60,"Y")&gt;0,"Y","N"))</f>
        <v>N</v>
      </c>
      <c r="H35" s="15">
        <f t="shared" si="2"/>
        <v>0</v>
      </c>
      <c r="I35" s="13" t="str">
        <f>IF(A35="","",IF(G35="Y",IFERROR(INDEX(Holidays!$B$5:$B$60,MATCH(A35,Holidays!$A$5:$A$60,0)),"Holiday"),IF(OR(B35="Sat",B35="Sun"),"Weekend","")))</f>
        <v/>
      </c>
    </row>
    <row r="36" spans="1:9">
      <c r="A36" s="12">
        <f>IF(15&lt;DAY(EOMONTH($E$4,0)),DATE(YEAR($E$4),MONTH($E$4),1)+15,"")</f>
        <v>46403</v>
      </c>
      <c r="B36" s="13" t="str">
        <f t="shared" si="0"/>
        <v>Sat</v>
      </c>
      <c r="C36" s="14"/>
      <c r="D36" s="14"/>
      <c r="E36" s="15">
        <f t="shared" si="1"/>
        <v>0</v>
      </c>
      <c r="F36" s="16" t="s">
        <v>47</v>
      </c>
      <c r="G36" s="13" t="str">
        <f>IF(A36="","",IF(COUNTIFS(Holidays!$A$5:$A$60,A36,Holidays!$C$5:$C$60,"All India",Holidays!$D$5:$D$60,"Y")+COUNTIFS(Holidays!$A$5:$A$60,A36,Holidays!$C$5:$C$60,$E$5,Holidays!$D$5:$D$60,"Y")&gt;0,"Y","N"))</f>
        <v>N</v>
      </c>
      <c r="H36" s="15">
        <f t="shared" si="2"/>
        <v>0</v>
      </c>
      <c r="I36" s="13" t="str">
        <f>IF(A36="","",IF(G36="Y",IFERROR(INDEX(Holidays!$B$5:$B$60,MATCH(A36,Holidays!$A$5:$A$60,0)),"Holiday"),IF(OR(B36="Sat",B36="Sun"),"Weekend","")))</f>
        <v>Weekend</v>
      </c>
    </row>
    <row r="37" spans="1:9">
      <c r="A37" s="12">
        <f>IF(16&lt;DAY(EOMONTH($E$4,0)),DATE(YEAR($E$4),MONTH($E$4),1)+16,"")</f>
        <v>46404</v>
      </c>
      <c r="B37" s="13" t="str">
        <f t="shared" si="0"/>
        <v>Sun</v>
      </c>
      <c r="C37" s="14"/>
      <c r="D37" s="14"/>
      <c r="E37" s="15">
        <f t="shared" si="1"/>
        <v>0</v>
      </c>
      <c r="F37" s="16" t="s">
        <v>47</v>
      </c>
      <c r="G37" s="13" t="str">
        <f>IF(A37="","",IF(COUNTIFS(Holidays!$A$5:$A$60,A37,Holidays!$C$5:$C$60,"All India",Holidays!$D$5:$D$60,"Y")+COUNTIFS(Holidays!$A$5:$A$60,A37,Holidays!$C$5:$C$60,$E$5,Holidays!$D$5:$D$60,"Y")&gt;0,"Y","N"))</f>
        <v>N</v>
      </c>
      <c r="H37" s="15">
        <f t="shared" si="2"/>
        <v>0</v>
      </c>
      <c r="I37" s="13" t="str">
        <f>IF(A37="","",IF(G37="Y",IFERROR(INDEX(Holidays!$B$5:$B$60,MATCH(A37,Holidays!$A$5:$A$60,0)),"Holiday"),IF(OR(B37="Sat",B37="Sun"),"Weekend","")))</f>
        <v>Weekend</v>
      </c>
    </row>
    <row r="38" spans="1:9">
      <c r="A38" s="12">
        <f>IF(17&lt;DAY(EOMONTH($E$4,0)),DATE(YEAR($E$4),MONTH($E$4),1)+17,"")</f>
        <v>46405</v>
      </c>
      <c r="B38" s="13" t="str">
        <f t="shared" si="0"/>
        <v>Mon</v>
      </c>
      <c r="C38" s="14">
        <v>0.375</v>
      </c>
      <c r="D38" s="14">
        <v>0.75</v>
      </c>
      <c r="E38" s="15">
        <f t="shared" si="1"/>
        <v>9</v>
      </c>
      <c r="F38" s="16" t="s">
        <v>47</v>
      </c>
      <c r="G38" s="13" t="str">
        <f>IF(A38="","",IF(COUNTIFS(Holidays!$A$5:$A$60,A38,Holidays!$C$5:$C$60,"All India",Holidays!$D$5:$D$60,"Y")+COUNTIFS(Holidays!$A$5:$A$60,A38,Holidays!$C$5:$C$60,$E$5,Holidays!$D$5:$D$60,"Y")&gt;0,"Y","N"))</f>
        <v>N</v>
      </c>
      <c r="H38" s="15">
        <f t="shared" si="2"/>
        <v>0</v>
      </c>
      <c r="I38" s="13" t="str">
        <f>IF(A38="","",IF(G38="Y",IFERROR(INDEX(Holidays!$B$5:$B$60,MATCH(A38,Holidays!$A$5:$A$60,0)),"Holiday"),IF(OR(B38="Sat",B38="Sun"),"Weekend","")))</f>
        <v/>
      </c>
    </row>
    <row r="39" spans="1:9">
      <c r="A39" s="12">
        <f>IF(18&lt;DAY(EOMONTH($E$4,0)),DATE(YEAR($E$4),MONTH($E$4),1)+18,"")</f>
        <v>46406</v>
      </c>
      <c r="B39" s="13" t="str">
        <f t="shared" si="0"/>
        <v>Tue</v>
      </c>
      <c r="C39" s="14">
        <v>0.375</v>
      </c>
      <c r="D39" s="14">
        <v>0.75</v>
      </c>
      <c r="E39" s="15">
        <f t="shared" si="1"/>
        <v>9</v>
      </c>
      <c r="F39" s="16" t="s">
        <v>47</v>
      </c>
      <c r="G39" s="13" t="str">
        <f>IF(A39="","",IF(COUNTIFS(Holidays!$A$5:$A$60,A39,Holidays!$C$5:$C$60,"All India",Holidays!$D$5:$D$60,"Y")+COUNTIFS(Holidays!$A$5:$A$60,A39,Holidays!$C$5:$C$60,$E$5,Holidays!$D$5:$D$60,"Y")&gt;0,"Y","N"))</f>
        <v>N</v>
      </c>
      <c r="H39" s="15">
        <f t="shared" si="2"/>
        <v>0</v>
      </c>
      <c r="I39" s="13" t="str">
        <f>IF(A39="","",IF(G39="Y",IFERROR(INDEX(Holidays!$B$5:$B$60,MATCH(A39,Holidays!$A$5:$A$60,0)),"Holiday"),IF(OR(B39="Sat",B39="Sun"),"Weekend","")))</f>
        <v/>
      </c>
    </row>
    <row r="40" spans="1:9">
      <c r="A40" s="12">
        <f>IF(19&lt;DAY(EOMONTH($E$4,0)),DATE(YEAR($E$4),MONTH($E$4),1)+19,"")</f>
        <v>46407</v>
      </c>
      <c r="B40" s="13" t="str">
        <f t="shared" si="0"/>
        <v>Wed</v>
      </c>
      <c r="C40" s="14">
        <v>0.375</v>
      </c>
      <c r="D40" s="14">
        <v>0.75</v>
      </c>
      <c r="E40" s="15">
        <f t="shared" si="1"/>
        <v>9</v>
      </c>
      <c r="F40" s="16" t="s">
        <v>47</v>
      </c>
      <c r="G40" s="13" t="str">
        <f>IF(A40="","",IF(COUNTIFS(Holidays!$A$5:$A$60,A40,Holidays!$C$5:$C$60,"All India",Holidays!$D$5:$D$60,"Y")+COUNTIFS(Holidays!$A$5:$A$60,A40,Holidays!$C$5:$C$60,$E$5,Holidays!$D$5:$D$60,"Y")&gt;0,"Y","N"))</f>
        <v>N</v>
      </c>
      <c r="H40" s="15">
        <f t="shared" si="2"/>
        <v>0</v>
      </c>
      <c r="I40" s="13" t="str">
        <f>IF(A40="","",IF(G40="Y",IFERROR(INDEX(Holidays!$B$5:$B$60,MATCH(A40,Holidays!$A$5:$A$60,0)),"Holiday"),IF(OR(B40="Sat",B40="Sun"),"Weekend","")))</f>
        <v/>
      </c>
    </row>
    <row r="41" spans="1:9">
      <c r="A41" s="12">
        <f>IF(20&lt;DAY(EOMONTH($E$4,0)),DATE(YEAR($E$4),MONTH($E$4),1)+20,"")</f>
        <v>46408</v>
      </c>
      <c r="B41" s="13" t="str">
        <f t="shared" si="0"/>
        <v>Thu</v>
      </c>
      <c r="C41" s="14">
        <v>0.375</v>
      </c>
      <c r="D41" s="14">
        <v>0.75</v>
      </c>
      <c r="E41" s="15">
        <f t="shared" si="1"/>
        <v>9</v>
      </c>
      <c r="F41" s="16" t="s">
        <v>47</v>
      </c>
      <c r="G41" s="13" t="str">
        <f>IF(A41="","",IF(COUNTIFS(Holidays!$A$5:$A$60,A41,Holidays!$C$5:$C$60,"All India",Holidays!$D$5:$D$60,"Y")+COUNTIFS(Holidays!$A$5:$A$60,A41,Holidays!$C$5:$C$60,$E$5,Holidays!$D$5:$D$60,"Y")&gt;0,"Y","N"))</f>
        <v>N</v>
      </c>
      <c r="H41" s="15">
        <f t="shared" si="2"/>
        <v>0</v>
      </c>
      <c r="I41" s="13" t="str">
        <f>IF(A41="","",IF(G41="Y",IFERROR(INDEX(Holidays!$B$5:$B$60,MATCH(A41,Holidays!$A$5:$A$60,0)),"Holiday"),IF(OR(B41="Sat",B41="Sun"),"Weekend","")))</f>
        <v/>
      </c>
    </row>
    <row r="42" spans="1:9">
      <c r="A42" s="12">
        <f>IF(21&lt;DAY(EOMONTH($E$4,0)),DATE(YEAR($E$4),MONTH($E$4),1)+21,"")</f>
        <v>46409</v>
      </c>
      <c r="B42" s="13" t="str">
        <f t="shared" si="0"/>
        <v>Fri</v>
      </c>
      <c r="C42" s="14">
        <v>0.375</v>
      </c>
      <c r="D42" s="14">
        <v>0.75</v>
      </c>
      <c r="E42" s="15">
        <f t="shared" si="1"/>
        <v>9</v>
      </c>
      <c r="F42" s="16" t="s">
        <v>47</v>
      </c>
      <c r="G42" s="13" t="str">
        <f>IF(A42="","",IF(COUNTIFS(Holidays!$A$5:$A$60,A42,Holidays!$C$5:$C$60,"All India",Holidays!$D$5:$D$60,"Y")+COUNTIFS(Holidays!$A$5:$A$60,A42,Holidays!$C$5:$C$60,$E$5,Holidays!$D$5:$D$60,"Y")&gt;0,"Y","N"))</f>
        <v>N</v>
      </c>
      <c r="H42" s="15">
        <f t="shared" si="2"/>
        <v>0</v>
      </c>
      <c r="I42" s="13" t="str">
        <f>IF(A42="","",IF(G42="Y",IFERROR(INDEX(Holidays!$B$5:$B$60,MATCH(A42,Holidays!$A$5:$A$60,0)),"Holiday"),IF(OR(B42="Sat",B42="Sun"),"Weekend","")))</f>
        <v/>
      </c>
    </row>
    <row r="43" spans="1:9">
      <c r="A43" s="12">
        <f>IF(22&lt;DAY(EOMONTH($E$4,0)),DATE(YEAR($E$4),MONTH($E$4),1)+22,"")</f>
        <v>46410</v>
      </c>
      <c r="B43" s="13" t="str">
        <f t="shared" si="0"/>
        <v>Sat</v>
      </c>
      <c r="C43" s="14"/>
      <c r="D43" s="14"/>
      <c r="E43" s="15">
        <f t="shared" si="1"/>
        <v>0</v>
      </c>
      <c r="F43" s="16" t="s">
        <v>47</v>
      </c>
      <c r="G43" s="13" t="str">
        <f>IF(A43="","",IF(COUNTIFS(Holidays!$A$5:$A$60,A43,Holidays!$C$5:$C$60,"All India",Holidays!$D$5:$D$60,"Y")+COUNTIFS(Holidays!$A$5:$A$60,A43,Holidays!$C$5:$C$60,$E$5,Holidays!$D$5:$D$60,"Y")&gt;0,"Y","N"))</f>
        <v>N</v>
      </c>
      <c r="H43" s="15">
        <f t="shared" si="2"/>
        <v>0</v>
      </c>
      <c r="I43" s="13" t="str">
        <f>IF(A43="","",IF(G43="Y",IFERROR(INDEX(Holidays!$B$5:$B$60,MATCH(A43,Holidays!$A$5:$A$60,0)),"Holiday"),IF(OR(B43="Sat",B43="Sun"),"Weekend","")))</f>
        <v>Weekend</v>
      </c>
    </row>
    <row r="44" spans="1:9">
      <c r="A44" s="12">
        <f>IF(23&lt;DAY(EOMONTH($E$4,0)),DATE(YEAR($E$4),MONTH($E$4),1)+23,"")</f>
        <v>46411</v>
      </c>
      <c r="B44" s="13" t="str">
        <f t="shared" si="0"/>
        <v>Sun</v>
      </c>
      <c r="C44" s="14"/>
      <c r="D44" s="14"/>
      <c r="E44" s="15">
        <f t="shared" si="1"/>
        <v>0</v>
      </c>
      <c r="F44" s="16" t="s">
        <v>47</v>
      </c>
      <c r="G44" s="13" t="str">
        <f>IF(A44="","",IF(COUNTIFS(Holidays!$A$5:$A$60,A44,Holidays!$C$5:$C$60,"All India",Holidays!$D$5:$D$60,"Y")+COUNTIFS(Holidays!$A$5:$A$60,A44,Holidays!$C$5:$C$60,$E$5,Holidays!$D$5:$D$60,"Y")&gt;0,"Y","N"))</f>
        <v>N</v>
      </c>
      <c r="H44" s="15">
        <f t="shared" si="2"/>
        <v>0</v>
      </c>
      <c r="I44" s="13" t="str">
        <f>IF(A44="","",IF(G44="Y",IFERROR(INDEX(Holidays!$B$5:$B$60,MATCH(A44,Holidays!$A$5:$A$60,0)),"Holiday"),IF(OR(B44="Sat",B44="Sun"),"Weekend","")))</f>
        <v>Weekend</v>
      </c>
    </row>
    <row r="45" spans="1:9">
      <c r="A45" s="12">
        <f>IF(24&lt;DAY(EOMONTH($E$4,0)),DATE(YEAR($E$4),MONTH($E$4),1)+24,"")</f>
        <v>46412</v>
      </c>
      <c r="B45" s="13" t="str">
        <f t="shared" si="0"/>
        <v>Mon</v>
      </c>
      <c r="C45" s="14">
        <v>0.375</v>
      </c>
      <c r="D45" s="14">
        <v>0.75</v>
      </c>
      <c r="E45" s="15">
        <f t="shared" si="1"/>
        <v>9</v>
      </c>
      <c r="F45" s="16" t="s">
        <v>47</v>
      </c>
      <c r="G45" s="13" t="str">
        <f>IF(A45="","",IF(COUNTIFS(Holidays!$A$5:$A$60,A45,Holidays!$C$5:$C$60,"All India",Holidays!$D$5:$D$60,"Y")+COUNTIFS(Holidays!$A$5:$A$60,A45,Holidays!$C$5:$C$60,$E$5,Holidays!$D$5:$D$60,"Y")&gt;0,"Y","N"))</f>
        <v>N</v>
      </c>
      <c r="H45" s="15">
        <f t="shared" si="2"/>
        <v>0</v>
      </c>
      <c r="I45" s="13" t="str">
        <f>IF(A45="","",IF(G45="Y",IFERROR(INDEX(Holidays!$B$5:$B$60,MATCH(A45,Holidays!$A$5:$A$60,0)),"Holiday"),IF(OR(B45="Sat",B45="Sun"),"Weekend","")))</f>
        <v/>
      </c>
    </row>
    <row r="46" spans="1:9">
      <c r="A46" s="12">
        <f>IF(25&lt;DAY(EOMONTH($E$4,0)),DATE(YEAR($E$4),MONTH($E$4),1)+25,"")</f>
        <v>46413</v>
      </c>
      <c r="B46" s="13" t="str">
        <f t="shared" si="0"/>
        <v>Tue</v>
      </c>
      <c r="C46" s="14"/>
      <c r="D46" s="14"/>
      <c r="E46" s="15">
        <f t="shared" si="1"/>
        <v>0</v>
      </c>
      <c r="F46" s="16" t="s">
        <v>47</v>
      </c>
      <c r="G46" s="13" t="str">
        <f>IF(A46="","",IF(COUNTIFS(Holidays!$A$5:$A$60,A46,Holidays!$C$5:$C$60,"All India",Holidays!$D$5:$D$60,"Y")+COUNTIFS(Holidays!$A$5:$A$60,A46,Holidays!$C$5:$C$60,$E$5,Holidays!$D$5:$D$60,"Y")&gt;0,"Y","N"))</f>
        <v>Y</v>
      </c>
      <c r="H46" s="15">
        <f t="shared" si="2"/>
        <v>0</v>
      </c>
      <c r="I46" s="13" t="str">
        <f>IF(A46="","",IF(G46="Y",IFERROR(INDEX(Holidays!$B$5:$B$60,MATCH(A46,Holidays!$A$5:$A$60,0)),"Holiday"),IF(OR(B46="Sat",B46="Sun"),"Weekend","")))</f>
        <v>Republic Day</v>
      </c>
    </row>
    <row r="47" spans="1:9">
      <c r="A47" s="12">
        <f>IF(26&lt;DAY(EOMONTH($E$4,0)),DATE(YEAR($E$4),MONTH($E$4),1)+26,"")</f>
        <v>46414</v>
      </c>
      <c r="B47" s="13" t="str">
        <f t="shared" si="0"/>
        <v>Wed</v>
      </c>
      <c r="C47" s="14">
        <v>0.375</v>
      </c>
      <c r="D47" s="14">
        <v>0.75</v>
      </c>
      <c r="E47" s="15">
        <f t="shared" si="1"/>
        <v>9</v>
      </c>
      <c r="F47" s="16" t="s">
        <v>47</v>
      </c>
      <c r="G47" s="13" t="str">
        <f>IF(A47="","",IF(COUNTIFS(Holidays!$A$5:$A$60,A47,Holidays!$C$5:$C$60,"All India",Holidays!$D$5:$D$60,"Y")+COUNTIFS(Holidays!$A$5:$A$60,A47,Holidays!$C$5:$C$60,$E$5,Holidays!$D$5:$D$60,"Y")&gt;0,"Y","N"))</f>
        <v>N</v>
      </c>
      <c r="H47" s="15">
        <f t="shared" si="2"/>
        <v>0</v>
      </c>
      <c r="I47" s="13" t="str">
        <f>IF(A47="","",IF(G47="Y",IFERROR(INDEX(Holidays!$B$5:$B$60,MATCH(A47,Holidays!$A$5:$A$60,0)),"Holiday"),IF(OR(B47="Sat",B47="Sun"),"Weekend","")))</f>
        <v/>
      </c>
    </row>
    <row r="48" spans="1:9">
      <c r="A48" s="12">
        <f>IF(27&lt;DAY(EOMONTH($E$4,0)),DATE(YEAR($E$4),MONTH($E$4),1)+27,"")</f>
        <v>46415</v>
      </c>
      <c r="B48" s="13" t="str">
        <f t="shared" si="0"/>
        <v>Thu</v>
      </c>
      <c r="C48" s="14">
        <v>0.375</v>
      </c>
      <c r="D48" s="14">
        <v>0.75</v>
      </c>
      <c r="E48" s="15">
        <f t="shared" si="1"/>
        <v>9</v>
      </c>
      <c r="F48" s="16" t="s">
        <v>47</v>
      </c>
      <c r="G48" s="13" t="str">
        <f>IF(A48="","",IF(COUNTIFS(Holidays!$A$5:$A$60,A48,Holidays!$C$5:$C$60,"All India",Holidays!$D$5:$D$60,"Y")+COUNTIFS(Holidays!$A$5:$A$60,A48,Holidays!$C$5:$C$60,$E$5,Holidays!$D$5:$D$60,"Y")&gt;0,"Y","N"))</f>
        <v>N</v>
      </c>
      <c r="H48" s="15">
        <f t="shared" si="2"/>
        <v>0</v>
      </c>
      <c r="I48" s="13" t="str">
        <f>IF(A48="","",IF(G48="Y",IFERROR(INDEX(Holidays!$B$5:$B$60,MATCH(A48,Holidays!$A$5:$A$60,0)),"Holiday"),IF(OR(B48="Sat",B48="Sun"),"Weekend","")))</f>
        <v/>
      </c>
    </row>
    <row r="49" spans="1:9">
      <c r="A49" s="12">
        <f>IF(28&lt;DAY(EOMONTH($E$4,0)),DATE(YEAR($E$4),MONTH($E$4),1)+28,"")</f>
        <v>46416</v>
      </c>
      <c r="B49" s="13" t="str">
        <f t="shared" si="0"/>
        <v>Fri</v>
      </c>
      <c r="C49" s="14">
        <v>0.375</v>
      </c>
      <c r="D49" s="14">
        <v>0.75</v>
      </c>
      <c r="E49" s="15">
        <f t="shared" si="1"/>
        <v>9</v>
      </c>
      <c r="F49" s="16" t="s">
        <v>47</v>
      </c>
      <c r="G49" s="13" t="str">
        <f>IF(A49="","",IF(COUNTIFS(Holidays!$A$5:$A$60,A49,Holidays!$C$5:$C$60,"All India",Holidays!$D$5:$D$60,"Y")+COUNTIFS(Holidays!$A$5:$A$60,A49,Holidays!$C$5:$C$60,$E$5,Holidays!$D$5:$D$60,"Y")&gt;0,"Y","N"))</f>
        <v>N</v>
      </c>
      <c r="H49" s="15">
        <f t="shared" si="2"/>
        <v>0</v>
      </c>
      <c r="I49" s="13" t="str">
        <f>IF(A49="","",IF(G49="Y",IFERROR(INDEX(Holidays!$B$5:$B$60,MATCH(A49,Holidays!$A$5:$A$60,0)),"Holiday"),IF(OR(B49="Sat",B49="Sun"),"Weekend","")))</f>
        <v/>
      </c>
    </row>
    <row r="50" spans="1:9">
      <c r="A50" s="12">
        <f>IF(29&lt;DAY(EOMONTH($E$4,0)),DATE(YEAR($E$4),MONTH($E$4),1)+29,"")</f>
        <v>46417</v>
      </c>
      <c r="B50" s="13" t="str">
        <f t="shared" si="0"/>
        <v>Sat</v>
      </c>
      <c r="C50" s="14"/>
      <c r="D50" s="14"/>
      <c r="E50" s="15">
        <f t="shared" si="1"/>
        <v>0</v>
      </c>
      <c r="F50" s="16" t="s">
        <v>47</v>
      </c>
      <c r="G50" s="13" t="str">
        <f>IF(A50="","",IF(COUNTIFS(Holidays!$A$5:$A$60,A50,Holidays!$C$5:$C$60,"All India",Holidays!$D$5:$D$60,"Y")+COUNTIFS(Holidays!$A$5:$A$60,A50,Holidays!$C$5:$C$60,$E$5,Holidays!$D$5:$D$60,"Y")&gt;0,"Y","N"))</f>
        <v>N</v>
      </c>
      <c r="H50" s="15">
        <f t="shared" si="2"/>
        <v>0</v>
      </c>
      <c r="I50" s="13" t="str">
        <f>IF(A50="","",IF(G50="Y",IFERROR(INDEX(Holidays!$B$5:$B$60,MATCH(A50,Holidays!$A$5:$A$60,0)),"Holiday"),IF(OR(B50="Sat",B50="Sun"),"Weekend","")))</f>
        <v>Weekend</v>
      </c>
    </row>
    <row r="51" spans="1:9">
      <c r="A51" s="12">
        <f>IF(30&lt;DAY(EOMONTH($E$4,0)),DATE(YEAR($E$4),MONTH($E$4),1)+30,"")</f>
        <v>46418</v>
      </c>
      <c r="B51" s="13" t="str">
        <f t="shared" si="0"/>
        <v>Sun</v>
      </c>
      <c r="C51" s="14"/>
      <c r="D51" s="14"/>
      <c r="E51" s="15">
        <f t="shared" si="1"/>
        <v>0</v>
      </c>
      <c r="F51" s="16" t="s">
        <v>47</v>
      </c>
      <c r="G51" s="13" t="str">
        <f>IF(A51="","",IF(COUNTIFS(Holidays!$A$5:$A$60,A51,Holidays!$C$5:$C$60,"All India",Holidays!$D$5:$D$60,"Y")+COUNTIFS(Holidays!$A$5:$A$60,A51,Holidays!$C$5:$C$60,$E$5,Holidays!$D$5:$D$60,"Y")&gt;0,"Y","N"))</f>
        <v>N</v>
      </c>
      <c r="H51" s="15">
        <f t="shared" si="2"/>
        <v>0</v>
      </c>
      <c r="I51" s="13" t="str">
        <f>IF(A51="","",IF(G51="Y",IFERROR(INDEX(Holidays!$B$5:$B$60,MATCH(A51,Holidays!$A$5:$A$60,0)),"Holiday"),IF(OR(B51="Sat",B51="Sun"),"Weekend","")))</f>
        <v>Weekend</v>
      </c>
    </row>
  </sheetData>
  <dataValidations count="3">
    <dataValidation type="list" sqref="E5" xr:uid="{00000000-0002-0000-0000-000000000000}">
      <formula1>"All India only,Karnataka,Maharashtra,Tamil Nadu,Telangana,Delhi"</formula1>
    </dataValidation>
    <dataValidation type="list" sqref="E7" xr:uid="{00000000-0002-0000-0000-000001000000}">
      <formula1>"Calendar days,Working days"</formula1>
    </dataValidation>
    <dataValidation type="list" allowBlank="1" sqref="F21:F51" xr:uid="{00000000-0002-0000-0000-000002000000}">
      <formula1>"None,CL,EL,SL,CO,ML,PL,WFH,LOP"</formula1>
    </dataValidation>
  </dataValidations>
  <pageMargins left="0.75" right="0.75" top="1" bottom="1" header="0.5" footer="0.5"/>
  <legacy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60"/>
  <sheetViews>
    <sheetView showGridLines="0" workbookViewId="0"/>
  </sheetViews>
  <sheetFormatPr defaultRowHeight="14.5"/>
  <cols>
    <col min="1" max="1" width="20" customWidth="1"/>
    <col min="2" max="2" width="36" customWidth="1"/>
    <col min="3" max="4" width="16" customWidth="1"/>
  </cols>
  <sheetData>
    <row r="1" spans="1:4" ht="20">
      <c r="A1" s="1" t="s">
        <v>50</v>
      </c>
    </row>
    <row r="2" spans="1:4">
      <c r="A2" s="2" t="s">
        <v>51</v>
      </c>
    </row>
    <row r="4" spans="1:4" ht="32" customHeight="1">
      <c r="A4" s="11" t="s">
        <v>38</v>
      </c>
      <c r="B4" s="11" t="s">
        <v>52</v>
      </c>
      <c r="C4" s="11" t="s">
        <v>53</v>
      </c>
      <c r="D4" s="11" t="s">
        <v>54</v>
      </c>
    </row>
    <row r="5" spans="1:4">
      <c r="A5" s="17">
        <v>46413</v>
      </c>
      <c r="B5" s="13" t="s">
        <v>55</v>
      </c>
      <c r="C5" s="13" t="s">
        <v>56</v>
      </c>
      <c r="D5" s="16" t="s">
        <v>57</v>
      </c>
    </row>
    <row r="6" spans="1:4">
      <c r="A6" s="17">
        <v>46456</v>
      </c>
      <c r="B6" s="13" t="s">
        <v>58</v>
      </c>
      <c r="C6" s="13" t="s">
        <v>56</v>
      </c>
      <c r="D6" s="16" t="s">
        <v>57</v>
      </c>
    </row>
    <row r="7" spans="1:4">
      <c r="A7" s="17">
        <v>46469</v>
      </c>
      <c r="B7" s="13" t="s">
        <v>59</v>
      </c>
      <c r="C7" s="13" t="s">
        <v>56</v>
      </c>
      <c r="D7" s="16" t="s">
        <v>57</v>
      </c>
    </row>
    <row r="8" spans="1:4">
      <c r="A8" s="17">
        <v>46472</v>
      </c>
      <c r="B8" s="13" t="s">
        <v>60</v>
      </c>
      <c r="C8" s="13" t="s">
        <v>56</v>
      </c>
      <c r="D8" s="16" t="s">
        <v>57</v>
      </c>
    </row>
    <row r="9" spans="1:4">
      <c r="A9" s="17">
        <v>46492</v>
      </c>
      <c r="B9" s="13" t="s">
        <v>61</v>
      </c>
      <c r="C9" s="13" t="s">
        <v>56</v>
      </c>
      <c r="D9" s="16" t="s">
        <v>57</v>
      </c>
    </row>
    <row r="10" spans="1:4">
      <c r="A10" s="17">
        <v>46496</v>
      </c>
      <c r="B10" s="13" t="s">
        <v>62</v>
      </c>
      <c r="C10" s="13" t="s">
        <v>56</v>
      </c>
      <c r="D10" s="16" t="s">
        <v>57</v>
      </c>
    </row>
    <row r="11" spans="1:4">
      <c r="A11" s="17">
        <v>46524</v>
      </c>
      <c r="B11" s="13" t="s">
        <v>63</v>
      </c>
      <c r="C11" s="13" t="s">
        <v>56</v>
      </c>
      <c r="D11" s="16" t="s">
        <v>57</v>
      </c>
    </row>
    <row r="12" spans="1:4">
      <c r="A12" s="17">
        <v>46527</v>
      </c>
      <c r="B12" s="13" t="s">
        <v>64</v>
      </c>
      <c r="C12" s="13" t="s">
        <v>56</v>
      </c>
      <c r="D12" s="16" t="s">
        <v>57</v>
      </c>
    </row>
    <row r="13" spans="1:4">
      <c r="A13" s="17">
        <v>46554</v>
      </c>
      <c r="B13" s="13" t="s">
        <v>65</v>
      </c>
      <c r="C13" s="13" t="s">
        <v>56</v>
      </c>
      <c r="D13" s="16" t="s">
        <v>57</v>
      </c>
    </row>
    <row r="14" spans="1:4">
      <c r="A14" s="17">
        <v>46614</v>
      </c>
      <c r="B14" s="13" t="s">
        <v>66</v>
      </c>
      <c r="C14" s="13" t="s">
        <v>56</v>
      </c>
      <c r="D14" s="16" t="s">
        <v>57</v>
      </c>
    </row>
    <row r="15" spans="1:4">
      <c r="A15" s="17">
        <v>46624</v>
      </c>
      <c r="B15" s="13" t="s">
        <v>67</v>
      </c>
      <c r="C15" s="13" t="s">
        <v>56</v>
      </c>
      <c r="D15" s="16" t="s">
        <v>57</v>
      </c>
    </row>
    <row r="16" spans="1:4">
      <c r="A16" s="17">
        <v>46662</v>
      </c>
      <c r="B16" s="13" t="s">
        <v>68</v>
      </c>
      <c r="C16" s="13" t="s">
        <v>56</v>
      </c>
      <c r="D16" s="16" t="s">
        <v>57</v>
      </c>
    </row>
    <row r="17" spans="1:4">
      <c r="A17" s="17">
        <v>46669</v>
      </c>
      <c r="B17" s="13" t="s">
        <v>69</v>
      </c>
      <c r="C17" s="13" t="s">
        <v>56</v>
      </c>
      <c r="D17" s="16" t="s">
        <v>57</v>
      </c>
    </row>
    <row r="18" spans="1:4">
      <c r="A18" s="17">
        <v>46689</v>
      </c>
      <c r="B18" s="13" t="s">
        <v>70</v>
      </c>
      <c r="C18" s="13" t="s">
        <v>56</v>
      </c>
      <c r="D18" s="16" t="s">
        <v>57</v>
      </c>
    </row>
    <row r="19" spans="1:4">
      <c r="A19" s="17">
        <v>46705</v>
      </c>
      <c r="B19" s="13" t="s">
        <v>71</v>
      </c>
      <c r="C19" s="13" t="s">
        <v>56</v>
      </c>
      <c r="D19" s="16" t="s">
        <v>57</v>
      </c>
    </row>
    <row r="20" spans="1:4">
      <c r="A20" s="17">
        <v>46746</v>
      </c>
      <c r="B20" s="13" t="s">
        <v>72</v>
      </c>
      <c r="C20" s="13" t="s">
        <v>56</v>
      </c>
      <c r="D20" s="16" t="s">
        <v>57</v>
      </c>
    </row>
    <row r="21" spans="1:4">
      <c r="A21" s="17">
        <v>46484</v>
      </c>
      <c r="B21" s="13" t="s">
        <v>73</v>
      </c>
      <c r="C21" s="13" t="s">
        <v>8</v>
      </c>
      <c r="D21" s="16" t="s">
        <v>57</v>
      </c>
    </row>
    <row r="22" spans="1:4">
      <c r="A22" s="17">
        <v>46508</v>
      </c>
      <c r="B22" s="13" t="s">
        <v>74</v>
      </c>
      <c r="C22" s="13" t="s">
        <v>8</v>
      </c>
      <c r="D22" s="16" t="s">
        <v>57</v>
      </c>
    </row>
    <row r="23" spans="1:4">
      <c r="A23" s="17">
        <v>46692</v>
      </c>
      <c r="B23" s="13" t="s">
        <v>75</v>
      </c>
      <c r="C23" s="13" t="s">
        <v>8</v>
      </c>
      <c r="D23" s="16" t="s">
        <v>57</v>
      </c>
    </row>
    <row r="24" spans="1:4">
      <c r="A24" s="17">
        <v>46484</v>
      </c>
      <c r="B24" s="13" t="s">
        <v>76</v>
      </c>
      <c r="C24" s="13" t="s">
        <v>77</v>
      </c>
      <c r="D24" s="16" t="s">
        <v>57</v>
      </c>
    </row>
    <row r="25" spans="1:4">
      <c r="A25" s="17">
        <v>46508</v>
      </c>
      <c r="B25" s="13" t="s">
        <v>78</v>
      </c>
      <c r="C25" s="13" t="s">
        <v>77</v>
      </c>
      <c r="D25" s="16" t="s">
        <v>57</v>
      </c>
    </row>
    <row r="26" spans="1:4">
      <c r="A26" s="17">
        <v>46634</v>
      </c>
      <c r="B26" s="13" t="s">
        <v>79</v>
      </c>
      <c r="C26" s="13" t="s">
        <v>77</v>
      </c>
      <c r="D26" s="16" t="s">
        <v>57</v>
      </c>
    </row>
    <row r="27" spans="1:4">
      <c r="A27" s="17">
        <v>46401</v>
      </c>
      <c r="B27" s="13" t="s">
        <v>80</v>
      </c>
      <c r="C27" s="13" t="s">
        <v>81</v>
      </c>
      <c r="D27" s="16" t="s">
        <v>57</v>
      </c>
    </row>
    <row r="28" spans="1:4">
      <c r="A28" s="17">
        <v>46402</v>
      </c>
      <c r="B28" s="13" t="s">
        <v>82</v>
      </c>
      <c r="C28" s="13" t="s">
        <v>81</v>
      </c>
      <c r="D28" s="16" t="s">
        <v>57</v>
      </c>
    </row>
    <row r="29" spans="1:4">
      <c r="A29" s="17">
        <v>46491</v>
      </c>
      <c r="B29" s="13" t="s">
        <v>83</v>
      </c>
      <c r="C29" s="13" t="s">
        <v>81</v>
      </c>
      <c r="D29" s="16" t="s">
        <v>57</v>
      </c>
    </row>
    <row r="30" spans="1:4">
      <c r="A30" s="17">
        <v>46688</v>
      </c>
      <c r="B30" s="13" t="s">
        <v>84</v>
      </c>
      <c r="C30" s="13" t="s">
        <v>81</v>
      </c>
      <c r="D30" s="16" t="s">
        <v>57</v>
      </c>
    </row>
    <row r="31" spans="1:4">
      <c r="A31" s="17">
        <v>46401</v>
      </c>
      <c r="B31" s="13" t="s">
        <v>85</v>
      </c>
      <c r="C31" s="13" t="s">
        <v>86</v>
      </c>
      <c r="D31" s="16" t="s">
        <v>57</v>
      </c>
    </row>
    <row r="32" spans="1:4">
      <c r="A32" s="17">
        <v>46484</v>
      </c>
      <c r="B32" s="13" t="s">
        <v>73</v>
      </c>
      <c r="C32" s="13" t="s">
        <v>86</v>
      </c>
      <c r="D32" s="16" t="s">
        <v>57</v>
      </c>
    </row>
    <row r="33" spans="1:4">
      <c r="A33" s="17">
        <v>46634</v>
      </c>
      <c r="B33" s="13" t="s">
        <v>87</v>
      </c>
      <c r="C33" s="13" t="s">
        <v>86</v>
      </c>
      <c r="D33" s="16" t="s">
        <v>57</v>
      </c>
    </row>
    <row r="34" spans="1:4">
      <c r="A34" s="18"/>
      <c r="B34" s="16"/>
      <c r="C34" s="16"/>
      <c r="D34" s="16"/>
    </row>
    <row r="35" spans="1:4">
      <c r="A35" s="18"/>
      <c r="B35" s="16"/>
      <c r="C35" s="16"/>
      <c r="D35" s="16"/>
    </row>
    <row r="36" spans="1:4">
      <c r="A36" s="18"/>
      <c r="B36" s="16"/>
      <c r="C36" s="16"/>
      <c r="D36" s="16"/>
    </row>
    <row r="37" spans="1:4">
      <c r="A37" s="18"/>
      <c r="B37" s="16"/>
      <c r="C37" s="16"/>
      <c r="D37" s="16"/>
    </row>
    <row r="38" spans="1:4">
      <c r="A38" s="18"/>
      <c r="B38" s="16"/>
      <c r="C38" s="16"/>
      <c r="D38" s="16"/>
    </row>
    <row r="39" spans="1:4">
      <c r="A39" s="18"/>
      <c r="B39" s="16"/>
      <c r="C39" s="16"/>
      <c r="D39" s="16"/>
    </row>
    <row r="40" spans="1:4">
      <c r="A40" s="18"/>
      <c r="B40" s="16"/>
      <c r="C40" s="16"/>
      <c r="D40" s="16"/>
    </row>
    <row r="41" spans="1:4">
      <c r="A41" s="18"/>
      <c r="B41" s="16"/>
      <c r="C41" s="16"/>
      <c r="D41" s="16"/>
    </row>
    <row r="42" spans="1:4">
      <c r="A42" s="18"/>
      <c r="B42" s="16"/>
      <c r="C42" s="16"/>
      <c r="D42" s="16"/>
    </row>
    <row r="43" spans="1:4">
      <c r="A43" s="18"/>
      <c r="B43" s="16"/>
      <c r="C43" s="16"/>
      <c r="D43" s="16"/>
    </row>
    <row r="44" spans="1:4">
      <c r="A44" s="18"/>
      <c r="B44" s="16"/>
      <c r="C44" s="16"/>
      <c r="D44" s="16"/>
    </row>
    <row r="45" spans="1:4">
      <c r="A45" s="18"/>
      <c r="B45" s="16"/>
      <c r="C45" s="16"/>
      <c r="D45" s="16"/>
    </row>
    <row r="46" spans="1:4">
      <c r="A46" s="18"/>
      <c r="B46" s="16"/>
      <c r="C46" s="16"/>
      <c r="D46" s="16"/>
    </row>
    <row r="47" spans="1:4">
      <c r="A47" s="18"/>
      <c r="B47" s="16"/>
      <c r="C47" s="16"/>
      <c r="D47" s="16"/>
    </row>
    <row r="48" spans="1:4">
      <c r="A48" s="18"/>
      <c r="B48" s="16"/>
      <c r="C48" s="16"/>
      <c r="D48" s="16"/>
    </row>
    <row r="49" spans="1:4">
      <c r="A49" s="18"/>
      <c r="B49" s="16"/>
      <c r="C49" s="16"/>
      <c r="D49" s="16"/>
    </row>
    <row r="50" spans="1:4">
      <c r="A50" s="18"/>
      <c r="B50" s="16"/>
      <c r="C50" s="16"/>
      <c r="D50" s="16"/>
    </row>
    <row r="51" spans="1:4">
      <c r="A51" s="18"/>
      <c r="B51" s="16"/>
      <c r="C51" s="16"/>
      <c r="D51" s="16"/>
    </row>
    <row r="52" spans="1:4">
      <c r="A52" s="18"/>
      <c r="B52" s="16"/>
      <c r="C52" s="16"/>
      <c r="D52" s="16"/>
    </row>
    <row r="53" spans="1:4">
      <c r="A53" s="18"/>
      <c r="B53" s="16"/>
      <c r="C53" s="16"/>
      <c r="D53" s="16"/>
    </row>
    <row r="54" spans="1:4">
      <c r="A54" s="18"/>
      <c r="B54" s="16"/>
      <c r="C54" s="16"/>
      <c r="D54" s="16"/>
    </row>
    <row r="55" spans="1:4">
      <c r="A55" s="18"/>
      <c r="B55" s="16"/>
      <c r="C55" s="16"/>
      <c r="D55" s="16"/>
    </row>
    <row r="56" spans="1:4">
      <c r="A56" s="18"/>
      <c r="B56" s="16"/>
      <c r="C56" s="16"/>
      <c r="D56" s="16"/>
    </row>
    <row r="57" spans="1:4">
      <c r="A57" s="18"/>
      <c r="B57" s="16"/>
      <c r="C57" s="16"/>
      <c r="D57" s="16"/>
    </row>
    <row r="58" spans="1:4">
      <c r="A58" s="18"/>
      <c r="B58" s="16"/>
      <c r="C58" s="16"/>
      <c r="D58" s="16"/>
    </row>
    <row r="59" spans="1:4">
      <c r="A59" s="18"/>
      <c r="B59" s="16"/>
      <c r="C59" s="16"/>
      <c r="D59" s="16"/>
    </row>
    <row r="60" spans="1:4">
      <c r="A60" s="18"/>
      <c r="B60" s="16"/>
      <c r="C60" s="16"/>
      <c r="D60" s="16"/>
    </row>
  </sheetData>
  <dataValidations count="2">
    <dataValidation type="list" allowBlank="1" sqref="D5:D60" xr:uid="{00000000-0002-0000-0100-000000000000}">
      <formula1>"Y,N"</formula1>
    </dataValidation>
    <dataValidation type="list" sqref="C5:C60" xr:uid="{00000000-0002-0000-0100-000001000000}">
      <formula1>"All India,Karnataka,Maharashtra,Tamil Nadu,Telangana,Delhi"</formula1>
    </dataValidation>
  </dataValidation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5"/>
  <sheetViews>
    <sheetView showGridLines="0" workbookViewId="0"/>
  </sheetViews>
  <sheetFormatPr defaultRowHeight="14.5"/>
  <cols>
    <col min="1" max="1" width="110" customWidth="1"/>
  </cols>
  <sheetData>
    <row r="1" spans="1:1" ht="20">
      <c r="A1" s="1" t="s">
        <v>88</v>
      </c>
    </row>
    <row r="3" spans="1:1">
      <c r="A3" s="19" t="s">
        <v>89</v>
      </c>
    </row>
    <row r="5" spans="1:1" ht="25">
      <c r="A5" s="20" t="s">
        <v>90</v>
      </c>
    </row>
    <row r="6" spans="1:1">
      <c r="A6" s="21" t="s">
        <v>91</v>
      </c>
    </row>
    <row r="7" spans="1:1">
      <c r="A7" s="21" t="s">
        <v>92</v>
      </c>
    </row>
    <row r="8" spans="1:1">
      <c r="A8" s="19" t="s">
        <v>93</v>
      </c>
    </row>
    <row r="10" spans="1:1" ht="37.5">
      <c r="A10" s="21" t="s">
        <v>94</v>
      </c>
    </row>
    <row r="11" spans="1:1" ht="25">
      <c r="A11" s="21" t="s">
        <v>95</v>
      </c>
    </row>
    <row r="12" spans="1:1">
      <c r="A12" s="19" t="s">
        <v>96</v>
      </c>
    </row>
    <row r="14" spans="1:1" ht="25">
      <c r="A14" s="21" t="s">
        <v>97</v>
      </c>
    </row>
    <row r="15" spans="1:1" ht="25">
      <c r="A15" s="21" t="s">
        <v>98</v>
      </c>
    </row>
    <row r="16" spans="1:1">
      <c r="A16" s="19" t="s">
        <v>99</v>
      </c>
    </row>
    <row r="18" spans="1:1" ht="25">
      <c r="A18" s="21" t="s">
        <v>100</v>
      </c>
    </row>
    <row r="19" spans="1:1" ht="25">
      <c r="A19" s="21" t="s">
        <v>101</v>
      </c>
    </row>
    <row r="20" spans="1:1">
      <c r="A20" s="19" t="s">
        <v>102</v>
      </c>
    </row>
    <row r="22" spans="1:1" ht="25">
      <c r="A22" s="21" t="s">
        <v>103</v>
      </c>
    </row>
    <row r="23" spans="1:1" ht="25">
      <c r="A23" s="21" t="s">
        <v>104</v>
      </c>
    </row>
    <row r="25" spans="1:1">
      <c r="A25" s="2" t="s">
        <v>105</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Monthly Timesheet</vt:lpstr>
      <vt:lpstr>Holidays</vt:lpstr>
      <vt:lpstr>How to use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Rahul Bhati</cp:lastModifiedBy>
  <dcterms:created xsi:type="dcterms:W3CDTF">2026-10-14T16:03:16Z</dcterms:created>
  <dcterms:modified xsi:type="dcterms:W3CDTF">2026-10-14T16:03:21Z</dcterms:modified>
</cp:coreProperties>
</file>